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ERVIDOR\SETOR TÉCNICO ARQUITETURA_ENGENHARIA\PROJETOS\LICITADAS\OBRAS\GINÁSIO PINCOL\CD\ORÇAMENTO\"/>
    </mc:Choice>
  </mc:AlternateContent>
  <xr:revisionPtr revIDLastSave="0" documentId="13_ncr:1_{F869782D-4578-4DA4-A86D-20F134EFE20C}" xr6:coauthVersionLast="47" xr6:coauthVersionMax="47" xr10:uidLastSave="{00000000-0000-0000-0000-000000000000}"/>
  <bookViews>
    <workbookView xWindow="0" yWindow="720" windowWidth="28800" windowHeight="15480" tabRatio="446" activeTab="5" xr2:uid="{31D15E87-BE0E-4F9D-960C-0B9212850C33}"/>
  </bookViews>
  <sheets>
    <sheet name="abc" sheetId="8" r:id="rId1"/>
    <sheet name="Orçamento" sheetId="1" r:id="rId2"/>
    <sheet name="MEMORIAL" sheetId="2" r:id="rId3"/>
    <sheet name="CRONOGRAMA" sheetId="3" r:id="rId4"/>
    <sheet name="COMPOSIÇÕES" sheetId="6" r:id="rId5"/>
    <sheet name="BDI" sheetId="5" r:id="rId6"/>
    <sheet name="ENCARGOS" sheetId="4" r:id="rId7"/>
  </sheets>
  <externalReferences>
    <externalReference r:id="rId8"/>
  </externalReferences>
  <definedNames>
    <definedName name="____ta105">#REF!</definedName>
    <definedName name="____ta157">#REF!</definedName>
    <definedName name="___apf1">#REF!</definedName>
    <definedName name="___cpf1">#REF!</definedName>
    <definedName name="___ta105">#REF!</definedName>
    <definedName name="___ta157">#REF!</definedName>
    <definedName name="__apf1">#REF!</definedName>
    <definedName name="__cpf1">#REF!</definedName>
    <definedName name="__ta105">#REF!</definedName>
    <definedName name="__ta157">#REF!</definedName>
    <definedName name="_5555">#REF!</definedName>
    <definedName name="_apf1">#REF!</definedName>
    <definedName name="_cpf1">#REF!</definedName>
    <definedName name="_Fill" hidden="1">#REF!</definedName>
    <definedName name="_xlnm._FilterDatabase" localSheetId="0" hidden="1">abc!$A$8:$K$8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105">#REF!</definedName>
    <definedName name="_ta157">#REF!</definedName>
    <definedName name="abc">#REF!</definedName>
    <definedName name="ACRE" hidden="1">#REF!</definedName>
    <definedName name="ademir" hidden="1">{#N/A,#N/A,FALSE,"Cronograma";#N/A,#N/A,FALSE,"Cronogr. 2"}</definedName>
    <definedName name="_xlnm.Print_Area" localSheetId="0">abc!$A$1:$L$214</definedName>
    <definedName name="_xlnm.Print_Area" localSheetId="5">BDI!$A$1:$D$37</definedName>
    <definedName name="_xlnm.Print_Area" localSheetId="4">COMPOSIÇÕES!$A$1:$G$15</definedName>
    <definedName name="_xlnm.Print_Area" localSheetId="3">CRONOGRAMA!$A$1:$L$55</definedName>
    <definedName name="_xlnm.Print_Area" localSheetId="6">ENCARGOS!$A$1:$F$45</definedName>
    <definedName name="_xlnm.Print_Area" localSheetId="2">MEMORIAL!$A$1:$M$1492</definedName>
    <definedName name="_xlnm.Print_Area" localSheetId="1">Orçamento!$A$1:$I$302</definedName>
    <definedName name="ASDS">#REF!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Excel_BuiltIn_Print_Area_2">"$#REF!.$A$8:$D$82"</definedName>
    <definedName name="Excel_BuiltIn_Print_Area_2_1_1">"$#REF!.$A$7:$J$73"</definedName>
    <definedName name="Excel_BuiltIn_Print_Area_3">"$#REF!.$A$8:$D$76"</definedName>
    <definedName name="Excel_BuiltIn_Print_Area_3_1">"$#REF!.$A$7:$K$92"</definedName>
    <definedName name="Excel_BuiltIn_Print_Area_3_1_1">"$#REF!.$A$7:$K$91"</definedName>
    <definedName name="Excel_BuiltIn_Print_Titles_3_1">"$#REF!.$A$7:$IV$15"</definedName>
    <definedName name="k">#REF!</definedName>
    <definedName name="Popular" hidden="1">{#N/A,#N/A,FALSE,"Cronograma";#N/A,#N/A,FALSE,"Cronogr. 2"}</definedName>
    <definedName name="Print_Area_MI">#REF!</definedName>
    <definedName name="PRINT_TITLES_MI">#REF!</definedName>
    <definedName name="rio" hidden="1">{#N/A,#N/A,FALSE,"Cronograma";#N/A,#N/A,FALSE,"Cronogr. 2"}</definedName>
    <definedName name="s">#REF!</definedName>
    <definedName name="SINAPI_AC" hidden="1">#REF!</definedName>
    <definedName name="SINAPI_OUTUBRO">#REF!</definedName>
    <definedName name="ss" hidden="1">{#N/A,#N/A,FALSE,"Cronograma";#N/A,#N/A,FALSE,"Cronogr. 2"}</definedName>
    <definedName name="TiposObras">[1]DADOS!$A$1:$A$6</definedName>
    <definedName name="_xlnm.Print_Titles" localSheetId="0">abc!$1:$8</definedName>
    <definedName name="_xlnm.Print_Titles" localSheetId="2">MEMORIAL!$1:$6</definedName>
    <definedName name="_xlnm.Print_Titles" localSheetId="1">Orçamento!$1:$8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">#REF!</definedName>
    <definedName name="y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9" i="8" l="1"/>
  <c r="F145" i="8"/>
  <c r="F107" i="8"/>
  <c r="F132" i="8"/>
  <c r="F168" i="8"/>
  <c r="F96" i="8"/>
  <c r="F36" i="8"/>
  <c r="F95" i="8"/>
  <c r="F147" i="8"/>
  <c r="F35" i="8"/>
  <c r="F14" i="8"/>
  <c r="F49" i="8"/>
  <c r="F44" i="8"/>
  <c r="F140" i="8"/>
  <c r="F58" i="8"/>
  <c r="F27" i="8"/>
  <c r="F123" i="8"/>
  <c r="F126" i="8"/>
  <c r="F15" i="8"/>
  <c r="F179" i="8"/>
  <c r="F16" i="8"/>
  <c r="F25" i="8"/>
  <c r="F29" i="8"/>
  <c r="F111" i="8"/>
  <c r="F152" i="8"/>
  <c r="F112" i="8"/>
  <c r="F181" i="8"/>
  <c r="F210" i="8"/>
  <c r="F174" i="8"/>
  <c r="F52" i="8"/>
  <c r="F12" i="8"/>
  <c r="F75" i="8"/>
  <c r="F146" i="8"/>
  <c r="F131" i="8"/>
  <c r="F57" i="8"/>
  <c r="F72" i="8"/>
  <c r="F117" i="8"/>
  <c r="F200" i="8"/>
  <c r="F175" i="8"/>
  <c r="F197" i="8"/>
  <c r="F157" i="8"/>
  <c r="F38" i="8"/>
  <c r="F69" i="8"/>
  <c r="F173" i="8"/>
  <c r="F143" i="8"/>
  <c r="F51" i="8"/>
  <c r="F94" i="8"/>
  <c r="F90" i="8"/>
  <c r="F199" i="8"/>
  <c r="F187" i="8"/>
  <c r="F121" i="8"/>
  <c r="F60" i="8"/>
  <c r="F176" i="8"/>
  <c r="F166" i="8"/>
  <c r="F110" i="8"/>
  <c r="F151" i="8"/>
  <c r="F79" i="8"/>
  <c r="F165" i="8"/>
  <c r="F133" i="8"/>
  <c r="F172" i="8"/>
  <c r="F214" i="8"/>
  <c r="F201" i="8"/>
  <c r="F130" i="8"/>
  <c r="F195" i="8"/>
  <c r="F127" i="8"/>
  <c r="F206" i="8"/>
  <c r="F188" i="8"/>
  <c r="F189" i="8"/>
  <c r="F155" i="8"/>
  <c r="F98" i="8"/>
  <c r="F186" i="8"/>
  <c r="F180" i="8"/>
  <c r="F207" i="8"/>
  <c r="F185" i="8"/>
  <c r="F158" i="8"/>
  <c r="F160" i="8"/>
  <c r="F164" i="8"/>
  <c r="F144" i="8"/>
  <c r="F106" i="8"/>
  <c r="F85" i="8"/>
  <c r="F149" i="8"/>
  <c r="F63" i="8"/>
  <c r="F66" i="8"/>
  <c r="F161" i="8"/>
  <c r="F209" i="8"/>
  <c r="F212" i="8"/>
  <c r="F156" i="8"/>
  <c r="F211" i="8"/>
  <c r="F139" i="8"/>
  <c r="F178" i="8"/>
  <c r="F208" i="8"/>
  <c r="F170" i="8"/>
  <c r="F202" i="8"/>
  <c r="F113" i="8"/>
  <c r="F76" i="8"/>
  <c r="F159" i="8"/>
  <c r="F193" i="8"/>
  <c r="F213" i="8"/>
  <c r="F205" i="8"/>
  <c r="F109" i="8"/>
  <c r="F162" i="8"/>
  <c r="F148" i="8"/>
  <c r="F124" i="8"/>
  <c r="F163" i="8"/>
  <c r="F103" i="8"/>
  <c r="F177" i="8"/>
  <c r="F196" i="8"/>
  <c r="F192" i="8"/>
  <c r="F184" i="8"/>
  <c r="F183" i="8"/>
  <c r="F194" i="8"/>
  <c r="F198" i="8"/>
  <c r="F81" i="8"/>
  <c r="F169" i="8"/>
  <c r="F204" i="8"/>
  <c r="F171" i="8"/>
  <c r="F203" i="8"/>
  <c r="F39" i="8"/>
  <c r="F37" i="8"/>
  <c r="F33" i="8"/>
  <c r="F97" i="8"/>
  <c r="F18" i="8"/>
  <c r="F142" i="8"/>
  <c r="F71" i="8"/>
  <c r="F50" i="8"/>
  <c r="F134" i="8"/>
  <c r="F190" i="8"/>
  <c r="F24" i="8"/>
  <c r="F182" i="8"/>
  <c r="F13" i="8"/>
  <c r="F77" i="8"/>
  <c r="F115" i="8"/>
  <c r="F22" i="8"/>
  <c r="F19" i="8"/>
  <c r="F125" i="8"/>
  <c r="F64" i="8"/>
  <c r="F93" i="8"/>
  <c r="F82" i="8"/>
  <c r="F9" i="8"/>
  <c r="F10" i="8"/>
  <c r="F136" i="8"/>
  <c r="F86" i="8"/>
  <c r="F116" i="8"/>
  <c r="F88" i="8"/>
  <c r="F78" i="8"/>
  <c r="F92" i="8"/>
  <c r="F68" i="8"/>
  <c r="F41" i="8"/>
  <c r="F73" i="8"/>
  <c r="F26" i="8"/>
  <c r="F20" i="8"/>
  <c r="F153" i="8"/>
  <c r="F31" i="8"/>
  <c r="F17" i="8"/>
  <c r="F80" i="8"/>
  <c r="F135" i="8"/>
  <c r="F84" i="8"/>
  <c r="F122" i="8"/>
  <c r="F128" i="8"/>
  <c r="F105" i="8"/>
  <c r="F87" i="8"/>
  <c r="F40" i="8"/>
  <c r="F28" i="8"/>
  <c r="F46" i="8"/>
  <c r="F23" i="8"/>
  <c r="F83" i="8"/>
  <c r="F102" i="8"/>
  <c r="F55" i="8"/>
  <c r="F34" i="8"/>
  <c r="F62" i="8"/>
  <c r="F101" i="8"/>
  <c r="F114" i="8"/>
  <c r="F70" i="8"/>
  <c r="F91" i="8"/>
  <c r="F42" i="8"/>
  <c r="F53" i="8"/>
  <c r="F137" i="8"/>
  <c r="F104" i="8"/>
  <c r="F54" i="8"/>
  <c r="F74" i="8"/>
  <c r="F167" i="8"/>
  <c r="F32" i="8"/>
  <c r="F150" i="8"/>
  <c r="F48" i="8"/>
  <c r="F47" i="8"/>
  <c r="F119" i="8"/>
  <c r="F59" i="8"/>
  <c r="F108" i="8"/>
  <c r="F45" i="8"/>
  <c r="F138" i="8"/>
  <c r="F141" i="8"/>
  <c r="F99" i="8"/>
  <c r="F89" i="8"/>
  <c r="F120" i="8"/>
  <c r="F30" i="8"/>
  <c r="F154" i="8"/>
  <c r="G11" i="8"/>
  <c r="F11" i="8"/>
  <c r="D11" i="8"/>
  <c r="B11" i="8"/>
  <c r="F67" i="8"/>
  <c r="F43" i="8"/>
  <c r="F61" i="8"/>
  <c r="F65" i="8"/>
  <c r="F56" i="8"/>
  <c r="F191" i="8"/>
  <c r="F118" i="8"/>
  <c r="F21" i="8"/>
  <c r="F100" i="8"/>
  <c r="G1384" i="2"/>
  <c r="H1356" i="2"/>
  <c r="C1310" i="2"/>
  <c r="C1337" i="2" s="1"/>
  <c r="B92" i="2"/>
  <c r="A92" i="2"/>
  <c r="H80" i="2"/>
  <c r="H82" i="2"/>
  <c r="H95" i="2" s="1"/>
  <c r="F28" i="1" s="1"/>
  <c r="H1355" i="2"/>
  <c r="H1354" i="2"/>
  <c r="G1330" i="2"/>
  <c r="G1329" i="2"/>
  <c r="C1318" i="2" l="1"/>
  <c r="F1357" i="2" s="1"/>
  <c r="H1357" i="2" s="1"/>
  <c r="G1328" i="2"/>
  <c r="G1327" i="2"/>
  <c r="B84" i="2"/>
  <c r="A84" i="2"/>
  <c r="B77" i="2"/>
  <c r="A77" i="2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L8" i="3"/>
  <c r="B1299" i="2"/>
  <c r="A1299" i="2"/>
  <c r="J1303" i="2"/>
  <c r="F249" i="1" s="1"/>
  <c r="C1202" i="2"/>
  <c r="C1204" i="2" s="1"/>
  <c r="F144" i="1"/>
  <c r="B733" i="2"/>
  <c r="A733" i="2"/>
  <c r="J737" i="2"/>
  <c r="G384" i="2"/>
  <c r="G556" i="2" s="1"/>
  <c r="G558" i="2" s="1"/>
  <c r="F109" i="1" s="1"/>
  <c r="H242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56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99" i="2"/>
  <c r="E935" i="2"/>
  <c r="J935" i="2" s="1"/>
  <c r="J937" i="2" s="1"/>
  <c r="F183" i="1" s="1"/>
  <c r="E929" i="2"/>
  <c r="J929" i="2" s="1"/>
  <c r="J931" i="2" s="1"/>
  <c r="F182" i="1" s="1"/>
  <c r="B933" i="2"/>
  <c r="A933" i="2"/>
  <c r="F910" i="2"/>
  <c r="J910" i="2" s="1"/>
  <c r="J912" i="2" s="1"/>
  <c r="F177" i="1" s="1"/>
  <c r="F904" i="2"/>
  <c r="J904" i="2" s="1"/>
  <c r="J906" i="2" s="1"/>
  <c r="F176" i="1" s="1"/>
  <c r="F898" i="2"/>
  <c r="J898" i="2" s="1"/>
  <c r="J900" i="2" s="1"/>
  <c r="F175" i="1" s="1"/>
  <c r="F173" i="1"/>
  <c r="F172" i="1"/>
  <c r="F871" i="2"/>
  <c r="J871" i="2" s="1"/>
  <c r="J873" i="2" s="1"/>
  <c r="F865" i="2"/>
  <c r="J865" i="2" s="1"/>
  <c r="J867" i="2" s="1"/>
  <c r="F169" i="1" s="1"/>
  <c r="J859" i="2"/>
  <c r="J861" i="2" s="1"/>
  <c r="F168" i="1" s="1"/>
  <c r="J853" i="2"/>
  <c r="J855" i="2" s="1"/>
  <c r="F167" i="1" s="1"/>
  <c r="B920" i="2"/>
  <c r="A920" i="2"/>
  <c r="J924" i="2"/>
  <c r="F179" i="1" s="1"/>
  <c r="B914" i="2"/>
  <c r="A914" i="2"/>
  <c r="J918" i="2"/>
  <c r="F178" i="1" s="1"/>
  <c r="B908" i="2"/>
  <c r="A908" i="2"/>
  <c r="B902" i="2"/>
  <c r="A902" i="2"/>
  <c r="B896" i="2"/>
  <c r="A896" i="2"/>
  <c r="B887" i="2"/>
  <c r="A887" i="2"/>
  <c r="J891" i="2"/>
  <c r="B881" i="2"/>
  <c r="A881" i="2"/>
  <c r="J885" i="2"/>
  <c r="B875" i="2"/>
  <c r="A875" i="2"/>
  <c r="B869" i="2"/>
  <c r="A869" i="2"/>
  <c r="B863" i="2"/>
  <c r="A863" i="2"/>
  <c r="B857" i="2"/>
  <c r="A857" i="2"/>
  <c r="B851" i="2"/>
  <c r="A851" i="2"/>
  <c r="J1265" i="2"/>
  <c r="J1267" i="2" s="1"/>
  <c r="F252" i="1" s="1"/>
  <c r="G602" i="2"/>
  <c r="G1390" i="2"/>
  <c r="F275" i="1" s="1"/>
  <c r="A1386" i="2"/>
  <c r="B1386" i="2"/>
  <c r="F96" i="1"/>
  <c r="B509" i="2"/>
  <c r="A509" i="2"/>
  <c r="G1485" i="2"/>
  <c r="G1484" i="2"/>
  <c r="J1480" i="2"/>
  <c r="F298" i="1" s="1"/>
  <c r="B1482" i="2"/>
  <c r="A1482" i="2"/>
  <c r="B1476" i="2"/>
  <c r="A1476" i="2"/>
  <c r="B1475" i="2"/>
  <c r="A1475" i="2"/>
  <c r="H297" i="1"/>
  <c r="G1430" i="2"/>
  <c r="G1432" i="2" s="1"/>
  <c r="F285" i="1" s="1"/>
  <c r="B1428" i="2"/>
  <c r="A1428" i="2"/>
  <c r="G1348" i="2"/>
  <c r="G1350" i="2" s="1"/>
  <c r="F268" i="1" s="1"/>
  <c r="B1346" i="2"/>
  <c r="A1346" i="2"/>
  <c r="G1401" i="2"/>
  <c r="G1403" i="2" s="1"/>
  <c r="F279" i="1" s="1"/>
  <c r="A1399" i="2"/>
  <c r="B1399" i="2"/>
  <c r="B1392" i="2"/>
  <c r="F274" i="1"/>
  <c r="B1380" i="2"/>
  <c r="A1380" i="2"/>
  <c r="G1228" i="2"/>
  <c r="G1230" i="2" s="1"/>
  <c r="F244" i="1" s="1"/>
  <c r="H951" i="2"/>
  <c r="H953" i="2" s="1"/>
  <c r="F185" i="1" s="1"/>
  <c r="G666" i="2"/>
  <c r="G601" i="2"/>
  <c r="G659" i="2"/>
  <c r="G579" i="2"/>
  <c r="F102" i="1"/>
  <c r="G522" i="2"/>
  <c r="G521" i="2"/>
  <c r="B515" i="2"/>
  <c r="G519" i="2"/>
  <c r="G520" i="2"/>
  <c r="B516" i="2"/>
  <c r="A516" i="2"/>
  <c r="A515" i="2"/>
  <c r="M523" i="2"/>
  <c r="G518" i="2"/>
  <c r="G483" i="2"/>
  <c r="G484" i="2"/>
  <c r="G482" i="2"/>
  <c r="G475" i="2"/>
  <c r="G477" i="2" s="1"/>
  <c r="F87" i="1" s="1"/>
  <c r="G467" i="2"/>
  <c r="G468" i="2"/>
  <c r="G466" i="2"/>
  <c r="B811" i="2"/>
  <c r="A811" i="2"/>
  <c r="M815" i="2"/>
  <c r="J815" i="2"/>
  <c r="F160" i="1" s="1"/>
  <c r="B805" i="2"/>
  <c r="A805" i="2"/>
  <c r="M809" i="2"/>
  <c r="J809" i="2"/>
  <c r="F159" i="1" s="1"/>
  <c r="B799" i="2"/>
  <c r="A799" i="2"/>
  <c r="M803" i="2"/>
  <c r="J803" i="2"/>
  <c r="F158" i="1" s="1"/>
  <c r="B790" i="2"/>
  <c r="A790" i="2"/>
  <c r="M794" i="2"/>
  <c r="J794" i="2"/>
  <c r="F154" i="1" s="1"/>
  <c r="B727" i="2"/>
  <c r="A727" i="2"/>
  <c r="J731" i="2"/>
  <c r="F143" i="1" s="1"/>
  <c r="B721" i="2"/>
  <c r="A721" i="2"/>
  <c r="M725" i="2"/>
  <c r="J725" i="2"/>
  <c r="F142" i="1" s="1"/>
  <c r="G336" i="2"/>
  <c r="F60" i="1" s="1"/>
  <c r="H377" i="2"/>
  <c r="F65" i="1" s="1"/>
  <c r="I367" i="2"/>
  <c r="F64" i="1" s="1"/>
  <c r="B360" i="2"/>
  <c r="A360" i="2"/>
  <c r="I352" i="2"/>
  <c r="F62" i="1" s="1"/>
  <c r="I344" i="2"/>
  <c r="F61" i="1" s="1"/>
  <c r="B347" i="2"/>
  <c r="A347" i="2"/>
  <c r="B317" i="2"/>
  <c r="A317" i="2"/>
  <c r="I321" i="2"/>
  <c r="F57" i="1" s="1"/>
  <c r="B259" i="2"/>
  <c r="A259" i="2"/>
  <c r="I263" i="2"/>
  <c r="F45" i="1" s="1"/>
  <c r="I440" i="2"/>
  <c r="I442" i="2" s="1"/>
  <c r="F77" i="1" s="1"/>
  <c r="B740" i="2"/>
  <c r="A740" i="2"/>
  <c r="M744" i="2"/>
  <c r="J744" i="2"/>
  <c r="F145" i="1" s="1"/>
  <c r="G665" i="2"/>
  <c r="G664" i="2"/>
  <c r="G663" i="2"/>
  <c r="G661" i="2"/>
  <c r="G658" i="2"/>
  <c r="C1087" i="2"/>
  <c r="F214" i="1" s="1"/>
  <c r="J719" i="2"/>
  <c r="F141" i="1" s="1"/>
  <c r="G492" i="2"/>
  <c r="G494" i="2" s="1"/>
  <c r="F93" i="1" s="1"/>
  <c r="G580" i="2"/>
  <c r="G599" i="2"/>
  <c r="G600" i="2"/>
  <c r="G598" i="2"/>
  <c r="G578" i="2"/>
  <c r="G576" i="2"/>
  <c r="G572" i="2"/>
  <c r="G573" i="2"/>
  <c r="G574" i="2"/>
  <c r="G571" i="2"/>
  <c r="J1129" i="2"/>
  <c r="F221" i="1" s="1"/>
  <c r="J1123" i="2"/>
  <c r="F220" i="1" s="1"/>
  <c r="C1117" i="2"/>
  <c r="F219" i="1" s="1"/>
  <c r="C1111" i="2"/>
  <c r="F218" i="1" s="1"/>
  <c r="C1105" i="2"/>
  <c r="F217" i="1" s="1"/>
  <c r="C1099" i="2"/>
  <c r="F216" i="1" s="1"/>
  <c r="C1093" i="2"/>
  <c r="F215" i="1" s="1"/>
  <c r="J1297" i="2"/>
  <c r="F259" i="1" s="1"/>
  <c r="J1236" i="2"/>
  <c r="F245" i="1" s="1"/>
  <c r="J1242" i="2"/>
  <c r="F246" i="1" s="1"/>
  <c r="J1248" i="2"/>
  <c r="F247" i="1" s="1"/>
  <c r="C1254" i="2"/>
  <c r="F248" i="1" s="1"/>
  <c r="J1180" i="2"/>
  <c r="F233" i="1" s="1"/>
  <c r="J1186" i="2"/>
  <c r="F234" i="1" s="1"/>
  <c r="C1192" i="2"/>
  <c r="F235" i="1" s="1"/>
  <c r="C1198" i="2"/>
  <c r="F236" i="1" s="1"/>
  <c r="J1210" i="2"/>
  <c r="F238" i="1" s="1"/>
  <c r="J1216" i="2"/>
  <c r="F239" i="1" s="1"/>
  <c r="J1222" i="2"/>
  <c r="F240" i="1" s="1"/>
  <c r="J1149" i="2"/>
  <c r="F226" i="1" s="1"/>
  <c r="J1155" i="2"/>
  <c r="F227" i="1" s="1"/>
  <c r="J1161" i="2"/>
  <c r="F228" i="1" s="1"/>
  <c r="J1167" i="2"/>
  <c r="F229" i="1" s="1"/>
  <c r="J1173" i="2"/>
  <c r="F230" i="1" s="1"/>
  <c r="C1136" i="2"/>
  <c r="F223" i="1" s="1"/>
  <c r="C1142" i="2"/>
  <c r="F224" i="1" s="1"/>
  <c r="J1078" i="2"/>
  <c r="F212" i="1" s="1"/>
  <c r="J1072" i="2"/>
  <c r="F211" i="1" s="1"/>
  <c r="J1066" i="2"/>
  <c r="F210" i="1" s="1"/>
  <c r="J1060" i="2"/>
  <c r="F209" i="1" s="1"/>
  <c r="J1054" i="2"/>
  <c r="F208" i="1" s="1"/>
  <c r="J1027" i="2"/>
  <c r="F201" i="1" s="1"/>
  <c r="J1033" i="2"/>
  <c r="F202" i="1" s="1"/>
  <c r="J1040" i="2"/>
  <c r="F203" i="1" s="1"/>
  <c r="J1046" i="2"/>
  <c r="F204" i="1" s="1"/>
  <c r="J960" i="2"/>
  <c r="F188" i="1" s="1"/>
  <c r="J966" i="2"/>
  <c r="F189" i="1" s="1"/>
  <c r="J972" i="2"/>
  <c r="F190" i="1" s="1"/>
  <c r="J978" i="2"/>
  <c r="F191" i="1" s="1"/>
  <c r="J984" i="2"/>
  <c r="F192" i="1" s="1"/>
  <c r="J990" i="2"/>
  <c r="F193" i="1" s="1"/>
  <c r="J996" i="2"/>
  <c r="F194" i="1" s="1"/>
  <c r="J1002" i="2"/>
  <c r="F195" i="1" s="1"/>
  <c r="J1008" i="2"/>
  <c r="F196" i="1" s="1"/>
  <c r="J1014" i="2"/>
  <c r="F197" i="1" s="1"/>
  <c r="J1020" i="2"/>
  <c r="F198" i="1" s="1"/>
  <c r="J947" i="2"/>
  <c r="F184" i="1" s="1"/>
  <c r="J822" i="2"/>
  <c r="F161" i="1" s="1"/>
  <c r="J828" i="2"/>
  <c r="F162" i="1" s="1"/>
  <c r="J834" i="2"/>
  <c r="F163" i="1" s="1"/>
  <c r="C840" i="2"/>
  <c r="F164" i="1" s="1"/>
  <c r="J846" i="2"/>
  <c r="F165" i="1" s="1"/>
  <c r="J752" i="2"/>
  <c r="F147" i="1" s="1"/>
  <c r="J758" i="2"/>
  <c r="F148" i="1" s="1"/>
  <c r="J764" i="2"/>
  <c r="F149" i="1" s="1"/>
  <c r="J770" i="2"/>
  <c r="F150" i="1" s="1"/>
  <c r="J776" i="2"/>
  <c r="F151" i="1" s="1"/>
  <c r="J782" i="2"/>
  <c r="F152" i="1" s="1"/>
  <c r="J788" i="2"/>
  <c r="F153" i="1" s="1"/>
  <c r="C693" i="2"/>
  <c r="F134" i="1" s="1"/>
  <c r="C632" i="2"/>
  <c r="F123" i="1" s="1"/>
  <c r="C530" i="2"/>
  <c r="F100" i="1" s="1"/>
  <c r="J501" i="2"/>
  <c r="F94" i="1" s="1"/>
  <c r="J507" i="2"/>
  <c r="F95" i="1" s="1"/>
  <c r="C454" i="2"/>
  <c r="F80" i="1" s="1"/>
  <c r="H448" i="2"/>
  <c r="F78" i="1" s="1"/>
  <c r="B444" i="2"/>
  <c r="I397" i="2"/>
  <c r="F69" i="1" s="1"/>
  <c r="I404" i="2"/>
  <c r="F70" i="1" s="1"/>
  <c r="I410" i="2"/>
  <c r="F71" i="1" s="1"/>
  <c r="I416" i="2"/>
  <c r="F72" i="1" s="1"/>
  <c r="H422" i="2"/>
  <c r="F73" i="1" s="1"/>
  <c r="I358" i="2"/>
  <c r="F63" i="1" s="1"/>
  <c r="H327" i="2"/>
  <c r="F58" i="1" s="1"/>
  <c r="I315" i="2"/>
  <c r="F56" i="1" s="1"/>
  <c r="I302" i="2"/>
  <c r="F54" i="1" s="1"/>
  <c r="I309" i="2"/>
  <c r="F55" i="1" s="1"/>
  <c r="H289" i="2"/>
  <c r="F49" i="1" s="1"/>
  <c r="I283" i="2"/>
  <c r="F48" i="1" s="1"/>
  <c r="I277" i="2"/>
  <c r="F47" i="1" s="1"/>
  <c r="I270" i="2"/>
  <c r="F46" i="1" s="1"/>
  <c r="I257" i="2"/>
  <c r="F44" i="1" s="1"/>
  <c r="G250" i="2"/>
  <c r="F43" i="1" s="1"/>
  <c r="H237" i="2"/>
  <c r="F40" i="1" s="1"/>
  <c r="I229" i="2"/>
  <c r="F39" i="1" s="1"/>
  <c r="I223" i="2"/>
  <c r="F38" i="1" s="1"/>
  <c r="I216" i="2"/>
  <c r="F37" i="1" s="1"/>
  <c r="I210" i="2"/>
  <c r="F36" i="1" s="1"/>
  <c r="G203" i="2"/>
  <c r="F35" i="1" s="1"/>
  <c r="J68" i="2"/>
  <c r="F22" i="1" s="1"/>
  <c r="G62" i="2"/>
  <c r="F19" i="1" s="1"/>
  <c r="G56" i="2"/>
  <c r="F18" i="1" s="1"/>
  <c r="G50" i="2"/>
  <c r="F17" i="1" s="1"/>
  <c r="G38" i="2"/>
  <c r="F15" i="1" s="1"/>
  <c r="G44" i="2"/>
  <c r="F16" i="1" s="1"/>
  <c r="J32" i="2"/>
  <c r="F14" i="1" s="1"/>
  <c r="J26" i="2"/>
  <c r="F13" i="1" s="1"/>
  <c r="G19" i="2"/>
  <c r="F12" i="1" s="1"/>
  <c r="G11" i="2"/>
  <c r="G13" i="2" s="1"/>
  <c r="F11" i="1" s="1"/>
  <c r="H1310" i="2"/>
  <c r="H1312" i="2"/>
  <c r="H1313" i="2"/>
  <c r="H1318" i="2"/>
  <c r="H1320" i="2"/>
  <c r="H1321" i="2"/>
  <c r="M1297" i="2"/>
  <c r="M1291" i="2"/>
  <c r="M1285" i="2"/>
  <c r="M1279" i="2"/>
  <c r="M1273" i="2"/>
  <c r="M1267" i="2"/>
  <c r="M1261" i="2"/>
  <c r="M1254" i="2"/>
  <c r="M1248" i="2"/>
  <c r="M1242" i="2"/>
  <c r="M1236" i="2"/>
  <c r="M1230" i="2"/>
  <c r="M1222" i="2"/>
  <c r="M1216" i="2"/>
  <c r="M1210" i="2"/>
  <c r="M1204" i="2"/>
  <c r="M1198" i="2"/>
  <c r="M1192" i="2"/>
  <c r="M1186" i="2"/>
  <c r="M1180" i="2"/>
  <c r="M1173" i="2"/>
  <c r="M1167" i="2"/>
  <c r="M1161" i="2"/>
  <c r="M1155" i="2"/>
  <c r="M1149" i="2"/>
  <c r="M1142" i="2"/>
  <c r="M1136" i="2"/>
  <c r="M1129" i="2"/>
  <c r="M1123" i="2"/>
  <c r="M1117" i="2"/>
  <c r="M1111" i="2"/>
  <c r="M1105" i="2"/>
  <c r="M1099" i="2"/>
  <c r="M1093" i="2"/>
  <c r="M1087" i="2"/>
  <c r="M1078" i="2"/>
  <c r="M1072" i="2"/>
  <c r="M1066" i="2"/>
  <c r="M1060" i="2"/>
  <c r="M1054" i="2"/>
  <c r="M1027" i="2"/>
  <c r="M1033" i="2"/>
  <c r="M1040" i="2"/>
  <c r="M1046" i="2"/>
  <c r="M1020" i="2"/>
  <c r="M1014" i="2"/>
  <c r="M1008" i="2"/>
  <c r="M1002" i="2"/>
  <c r="M996" i="2"/>
  <c r="M990" i="2"/>
  <c r="M984" i="2"/>
  <c r="M978" i="2"/>
  <c r="M972" i="2"/>
  <c r="M966" i="2"/>
  <c r="M960" i="2"/>
  <c r="M953" i="2"/>
  <c r="M947" i="2"/>
  <c r="M931" i="2"/>
  <c r="M846" i="2"/>
  <c r="M840" i="2"/>
  <c r="M834" i="2"/>
  <c r="M828" i="2"/>
  <c r="M822" i="2"/>
  <c r="M788" i="2"/>
  <c r="M782" i="2"/>
  <c r="M776" i="2"/>
  <c r="M770" i="2"/>
  <c r="M764" i="2"/>
  <c r="M758" i="2"/>
  <c r="M752" i="2"/>
  <c r="M719" i="2"/>
  <c r="M711" i="2"/>
  <c r="M705" i="2"/>
  <c r="M699" i="2"/>
  <c r="M693" i="2"/>
  <c r="M687" i="2"/>
  <c r="M681" i="2"/>
  <c r="M675" i="2"/>
  <c r="M668" i="2"/>
  <c r="M652" i="2"/>
  <c r="M646" i="2"/>
  <c r="M639" i="2"/>
  <c r="M632" i="2"/>
  <c r="M626" i="2"/>
  <c r="M619" i="2"/>
  <c r="M612" i="2"/>
  <c r="M603" i="2"/>
  <c r="M593" i="2"/>
  <c r="M587" i="2"/>
  <c r="M581" i="2"/>
  <c r="M565" i="2"/>
  <c r="M558" i="2"/>
  <c r="M551" i="2"/>
  <c r="M544" i="2"/>
  <c r="M537" i="2"/>
  <c r="M530" i="2"/>
  <c r="M507" i="2"/>
  <c r="M501" i="2"/>
  <c r="M494" i="2"/>
  <c r="M486" i="2"/>
  <c r="M477" i="2"/>
  <c r="M471" i="2"/>
  <c r="M461" i="2"/>
  <c r="M454" i="2"/>
  <c r="M442" i="2"/>
  <c r="M448" i="2"/>
  <c r="M435" i="2"/>
  <c r="M429" i="2"/>
  <c r="M422" i="2"/>
  <c r="M416" i="2"/>
  <c r="M410" i="2"/>
  <c r="M404" i="2"/>
  <c r="M397" i="2"/>
  <c r="M391" i="2"/>
  <c r="M384" i="2"/>
  <c r="M377" i="2"/>
  <c r="M358" i="2"/>
  <c r="M344" i="2"/>
  <c r="M336" i="2"/>
  <c r="M327" i="2"/>
  <c r="M315" i="2"/>
  <c r="M309" i="2"/>
  <c r="M302" i="2"/>
  <c r="M296" i="2"/>
  <c r="M289" i="2"/>
  <c r="M283" i="2"/>
  <c r="M277" i="2"/>
  <c r="M270" i="2"/>
  <c r="M257" i="2"/>
  <c r="M250" i="2"/>
  <c r="M244" i="2"/>
  <c r="M237" i="2"/>
  <c r="M229" i="2"/>
  <c r="M223" i="2"/>
  <c r="M216" i="2"/>
  <c r="M210" i="2"/>
  <c r="M203" i="2"/>
  <c r="M197" i="2"/>
  <c r="M148" i="2"/>
  <c r="M140" i="2"/>
  <c r="M74" i="2"/>
  <c r="M68" i="2"/>
  <c r="M62" i="2"/>
  <c r="M56" i="2"/>
  <c r="M50" i="2"/>
  <c r="M44" i="2"/>
  <c r="M38" i="2"/>
  <c r="M32" i="2"/>
  <c r="M26" i="2"/>
  <c r="M19" i="2"/>
  <c r="M13" i="2"/>
  <c r="B1293" i="2"/>
  <c r="A1293" i="2"/>
  <c r="B1287" i="2"/>
  <c r="A1287" i="2"/>
  <c r="B1281" i="2"/>
  <c r="A1281" i="2"/>
  <c r="B1275" i="2"/>
  <c r="A1275" i="2"/>
  <c r="G1291" i="2"/>
  <c r="F258" i="1" s="1"/>
  <c r="G1285" i="2"/>
  <c r="F257" i="1" s="1"/>
  <c r="G1279" i="2"/>
  <c r="F256" i="1" s="1"/>
  <c r="B1269" i="2"/>
  <c r="A1269" i="2"/>
  <c r="B1268" i="2"/>
  <c r="A1268" i="2"/>
  <c r="B1263" i="2"/>
  <c r="A1263" i="2"/>
  <c r="B1257" i="2"/>
  <c r="A1257" i="2"/>
  <c r="B1256" i="2"/>
  <c r="A1256" i="2"/>
  <c r="G1273" i="2"/>
  <c r="F255" i="1" s="1"/>
  <c r="G1261" i="2"/>
  <c r="F251" i="1" s="1"/>
  <c r="B1250" i="2"/>
  <c r="A1250" i="2"/>
  <c r="B1244" i="2"/>
  <c r="A1244" i="2"/>
  <c r="B1238" i="2"/>
  <c r="A1238" i="2"/>
  <c r="B1232" i="2"/>
  <c r="A1232" i="2"/>
  <c r="B1226" i="2"/>
  <c r="A1226" i="2"/>
  <c r="B1225" i="2"/>
  <c r="A1225" i="2"/>
  <c r="B1224" i="2"/>
  <c r="A1224" i="2"/>
  <c r="B1218" i="2"/>
  <c r="A1218" i="2"/>
  <c r="B1212" i="2"/>
  <c r="A1212" i="2"/>
  <c r="B1206" i="2"/>
  <c r="A1206" i="2"/>
  <c r="B1200" i="2"/>
  <c r="A1200" i="2"/>
  <c r="B1194" i="2"/>
  <c r="A1194" i="2"/>
  <c r="B1188" i="2"/>
  <c r="A1188" i="2"/>
  <c r="B1182" i="2"/>
  <c r="A1182" i="2"/>
  <c r="B1176" i="2"/>
  <c r="A1176" i="2"/>
  <c r="B1175" i="2"/>
  <c r="A1175" i="2"/>
  <c r="B1169" i="2"/>
  <c r="A1169" i="2"/>
  <c r="B1163" i="2"/>
  <c r="A1163" i="2"/>
  <c r="B1157" i="2"/>
  <c r="A1157" i="2"/>
  <c r="B1151" i="2"/>
  <c r="A1151" i="2"/>
  <c r="B1145" i="2"/>
  <c r="A1145" i="2"/>
  <c r="B1144" i="2"/>
  <c r="A1144" i="2"/>
  <c r="B1138" i="2"/>
  <c r="A1138" i="2"/>
  <c r="B1132" i="2"/>
  <c r="A1132" i="2"/>
  <c r="B1131" i="2"/>
  <c r="A1131" i="2"/>
  <c r="B1125" i="2"/>
  <c r="A1125" i="2"/>
  <c r="B1119" i="2"/>
  <c r="A1119" i="2"/>
  <c r="B1113" i="2"/>
  <c r="A1113" i="2"/>
  <c r="B1107" i="2"/>
  <c r="A1107" i="2"/>
  <c r="B1101" i="2"/>
  <c r="A1101" i="2"/>
  <c r="B1095" i="2"/>
  <c r="A1095" i="2"/>
  <c r="B1089" i="2"/>
  <c r="A1089" i="2"/>
  <c r="B1083" i="2"/>
  <c r="A1083" i="2"/>
  <c r="B1082" i="2"/>
  <c r="A1082" i="2"/>
  <c r="B1074" i="2"/>
  <c r="A1074" i="2"/>
  <c r="B1068" i="2"/>
  <c r="A1068" i="2"/>
  <c r="B1062" i="2"/>
  <c r="A1062" i="2"/>
  <c r="B1056" i="2"/>
  <c r="A1056" i="2"/>
  <c r="B1050" i="2"/>
  <c r="A1050" i="2"/>
  <c r="B1049" i="2"/>
  <c r="A1049" i="2"/>
  <c r="B1048" i="2"/>
  <c r="A1048" i="2"/>
  <c r="B1042" i="2"/>
  <c r="A1042" i="2"/>
  <c r="B1036" i="2"/>
  <c r="A1036" i="2"/>
  <c r="B1029" i="2"/>
  <c r="A1029" i="2"/>
  <c r="B1023" i="2"/>
  <c r="A1023" i="2"/>
  <c r="B1022" i="2"/>
  <c r="A1022" i="2"/>
  <c r="B1016" i="2"/>
  <c r="A1016" i="2"/>
  <c r="B1010" i="2"/>
  <c r="A1010" i="2"/>
  <c r="B1004" i="2"/>
  <c r="A1004" i="2"/>
  <c r="B998" i="2"/>
  <c r="A998" i="2"/>
  <c r="B992" i="2"/>
  <c r="A992" i="2"/>
  <c r="B986" i="2"/>
  <c r="A986" i="2"/>
  <c r="B980" i="2"/>
  <c r="A980" i="2"/>
  <c r="B974" i="2"/>
  <c r="A974" i="2"/>
  <c r="B968" i="2"/>
  <c r="A968" i="2"/>
  <c r="B962" i="2"/>
  <c r="A962" i="2"/>
  <c r="B956" i="2"/>
  <c r="A956" i="2"/>
  <c r="B955" i="2"/>
  <c r="A955" i="2"/>
  <c r="B949" i="2"/>
  <c r="A949" i="2"/>
  <c r="B943" i="2"/>
  <c r="A943" i="2"/>
  <c r="B927" i="2"/>
  <c r="A927" i="2"/>
  <c r="B926" i="2"/>
  <c r="A926" i="2"/>
  <c r="B894" i="2"/>
  <c r="A894" i="2"/>
  <c r="B849" i="2"/>
  <c r="A849" i="2"/>
  <c r="B842" i="2"/>
  <c r="A842" i="2"/>
  <c r="B836" i="2"/>
  <c r="A836" i="2"/>
  <c r="B830" i="2"/>
  <c r="A830" i="2"/>
  <c r="B824" i="2"/>
  <c r="A824" i="2"/>
  <c r="B818" i="2"/>
  <c r="A818" i="2"/>
  <c r="B797" i="2"/>
  <c r="A797" i="2"/>
  <c r="B796" i="2"/>
  <c r="A796" i="2"/>
  <c r="B784" i="2"/>
  <c r="A784" i="2"/>
  <c r="B778" i="2"/>
  <c r="A778" i="2"/>
  <c r="B772" i="2"/>
  <c r="A772" i="2"/>
  <c r="B766" i="2"/>
  <c r="A766" i="2"/>
  <c r="B760" i="2"/>
  <c r="A760" i="2"/>
  <c r="B754" i="2"/>
  <c r="A754" i="2"/>
  <c r="B748" i="2"/>
  <c r="A748" i="2"/>
  <c r="B747" i="2"/>
  <c r="A747" i="2"/>
  <c r="B715" i="2"/>
  <c r="A715" i="2"/>
  <c r="B714" i="2"/>
  <c r="A714" i="2"/>
  <c r="B713" i="2"/>
  <c r="A713" i="2"/>
  <c r="B707" i="2"/>
  <c r="A707" i="2"/>
  <c r="G711" i="2"/>
  <c r="F137" i="1" s="1"/>
  <c r="B701" i="2"/>
  <c r="A701" i="2"/>
  <c r="B695" i="2"/>
  <c r="A695" i="2"/>
  <c r="G705" i="2"/>
  <c r="F136" i="1" s="1"/>
  <c r="G699" i="2"/>
  <c r="F135" i="1" s="1"/>
  <c r="B689" i="2"/>
  <c r="A689" i="2"/>
  <c r="B683" i="2"/>
  <c r="A683" i="2"/>
  <c r="G687" i="2"/>
  <c r="F133" i="1" s="1"/>
  <c r="B677" i="2"/>
  <c r="A677" i="2"/>
  <c r="B671" i="2"/>
  <c r="A671" i="2"/>
  <c r="B655" i="2"/>
  <c r="A655" i="2"/>
  <c r="B654" i="2"/>
  <c r="A654" i="2"/>
  <c r="G681" i="2"/>
  <c r="F132" i="1" s="1"/>
  <c r="B648" i="2"/>
  <c r="A648" i="2"/>
  <c r="B642" i="2"/>
  <c r="A642" i="2"/>
  <c r="B635" i="2"/>
  <c r="A635" i="2"/>
  <c r="B634" i="2"/>
  <c r="A634" i="2"/>
  <c r="G652" i="2"/>
  <c r="F127" i="1" s="1"/>
  <c r="G646" i="2"/>
  <c r="F126" i="1" s="1"/>
  <c r="G639" i="2"/>
  <c r="F125" i="1" s="1"/>
  <c r="B628" i="2"/>
  <c r="A628" i="2"/>
  <c r="B621" i="2"/>
  <c r="A621" i="2"/>
  <c r="B615" i="2"/>
  <c r="A615" i="2"/>
  <c r="B608" i="2"/>
  <c r="A608" i="2"/>
  <c r="B607" i="2"/>
  <c r="A607" i="2"/>
  <c r="B606" i="2"/>
  <c r="A606" i="2"/>
  <c r="G626" i="2"/>
  <c r="F122" i="1" s="1"/>
  <c r="G619" i="2"/>
  <c r="F121" i="1" s="1"/>
  <c r="G612" i="2"/>
  <c r="F120" i="1" s="1"/>
  <c r="B596" i="2"/>
  <c r="A596" i="2"/>
  <c r="B589" i="2"/>
  <c r="A589" i="2"/>
  <c r="B583" i="2"/>
  <c r="A583" i="2"/>
  <c r="B568" i="2"/>
  <c r="A568" i="2"/>
  <c r="B567" i="2"/>
  <c r="A567" i="2"/>
  <c r="G587" i="2"/>
  <c r="F114" i="1" s="1"/>
  <c r="B561" i="2"/>
  <c r="A561" i="2"/>
  <c r="B554" i="2"/>
  <c r="A554" i="2"/>
  <c r="B553" i="2"/>
  <c r="A553" i="2"/>
  <c r="G565" i="2"/>
  <c r="F110" i="1" s="1"/>
  <c r="B547" i="2"/>
  <c r="A547" i="2"/>
  <c r="B540" i="2"/>
  <c r="A540" i="2"/>
  <c r="B539" i="2"/>
  <c r="A539" i="2"/>
  <c r="G551" i="2"/>
  <c r="F106" i="1" s="1"/>
  <c r="G544" i="2"/>
  <c r="F105" i="1" s="1"/>
  <c r="B533" i="2"/>
  <c r="A533" i="2"/>
  <c r="B532" i="2"/>
  <c r="A532" i="2"/>
  <c r="G537" i="2"/>
  <c r="B526" i="2"/>
  <c r="A526" i="2"/>
  <c r="B525" i="2"/>
  <c r="A525" i="2"/>
  <c r="B503" i="2"/>
  <c r="A503" i="2"/>
  <c r="B497" i="2"/>
  <c r="A497" i="2"/>
  <c r="B490" i="2"/>
  <c r="A490" i="2"/>
  <c r="B489" i="2"/>
  <c r="A489" i="2"/>
  <c r="B488" i="2"/>
  <c r="A488" i="2"/>
  <c r="B480" i="2"/>
  <c r="A480" i="2"/>
  <c r="B479" i="2"/>
  <c r="A479" i="2"/>
  <c r="B473" i="2"/>
  <c r="A473" i="2"/>
  <c r="B464" i="2"/>
  <c r="A464" i="2"/>
  <c r="B463" i="2"/>
  <c r="A463" i="2"/>
  <c r="B457" i="2"/>
  <c r="A457" i="2"/>
  <c r="B456" i="2"/>
  <c r="A456" i="2"/>
  <c r="B455" i="2"/>
  <c r="A455" i="2"/>
  <c r="B450" i="2"/>
  <c r="A450" i="2"/>
  <c r="B449" i="2"/>
  <c r="A449" i="2"/>
  <c r="A444" i="2"/>
  <c r="B438" i="2"/>
  <c r="A438" i="2"/>
  <c r="B431" i="2"/>
  <c r="A431" i="2"/>
  <c r="B425" i="2"/>
  <c r="A425" i="2"/>
  <c r="B424" i="2"/>
  <c r="A424" i="2"/>
  <c r="G461" i="2"/>
  <c r="F84" i="1" s="1"/>
  <c r="G429" i="2"/>
  <c r="F75" i="1" s="1"/>
  <c r="B418" i="2"/>
  <c r="A418" i="2"/>
  <c r="B412" i="2"/>
  <c r="A412" i="2"/>
  <c r="B406" i="2"/>
  <c r="A406" i="2"/>
  <c r="B400" i="2"/>
  <c r="A400" i="2"/>
  <c r="B393" i="2"/>
  <c r="A393" i="2"/>
  <c r="B387" i="2"/>
  <c r="A387" i="2"/>
  <c r="B386" i="2"/>
  <c r="A386" i="2"/>
  <c r="G391" i="2"/>
  <c r="F68" i="1" s="1"/>
  <c r="A1307" i="2"/>
  <c r="B1307" i="2"/>
  <c r="A1308" i="2"/>
  <c r="B1308" i="2"/>
  <c r="A1316" i="2"/>
  <c r="B1316" i="2"/>
  <c r="B379" i="2"/>
  <c r="A379" i="2"/>
  <c r="B371" i="2"/>
  <c r="A371" i="2"/>
  <c r="B354" i="2"/>
  <c r="A354" i="2"/>
  <c r="B338" i="2"/>
  <c r="A338" i="2"/>
  <c r="B330" i="2"/>
  <c r="A330" i="2"/>
  <c r="B329" i="2"/>
  <c r="A329" i="2"/>
  <c r="B323" i="2"/>
  <c r="A323" i="2"/>
  <c r="B311" i="2"/>
  <c r="A311" i="2"/>
  <c r="B305" i="2"/>
  <c r="A305" i="2"/>
  <c r="B298" i="2"/>
  <c r="A298" i="2"/>
  <c r="B292" i="2"/>
  <c r="A292" i="2"/>
  <c r="B291" i="2"/>
  <c r="A291" i="2"/>
  <c r="B290" i="2"/>
  <c r="A290" i="2"/>
  <c r="B285" i="2"/>
  <c r="A285" i="2"/>
  <c r="G296" i="2"/>
  <c r="F53" i="1" s="1"/>
  <c r="B279" i="2"/>
  <c r="A279" i="2"/>
  <c r="B273" i="2"/>
  <c r="A273" i="2"/>
  <c r="B266" i="2"/>
  <c r="A266" i="2"/>
  <c r="B253" i="2"/>
  <c r="A253" i="2"/>
  <c r="B246" i="2"/>
  <c r="A246" i="2"/>
  <c r="B240" i="2"/>
  <c r="A240" i="2"/>
  <c r="B239" i="2"/>
  <c r="A239" i="2"/>
  <c r="B233" i="2"/>
  <c r="A233" i="2"/>
  <c r="B225" i="2"/>
  <c r="A225" i="2"/>
  <c r="B219" i="2"/>
  <c r="A219" i="2"/>
  <c r="B212" i="2"/>
  <c r="A212" i="2"/>
  <c r="B206" i="2"/>
  <c r="A206" i="2"/>
  <c r="B199" i="2"/>
  <c r="A199" i="2"/>
  <c r="B154" i="2"/>
  <c r="A154" i="2"/>
  <c r="B153" i="2"/>
  <c r="A153" i="2"/>
  <c r="B152" i="2"/>
  <c r="A152" i="2"/>
  <c r="B144" i="2"/>
  <c r="A144" i="2"/>
  <c r="B97" i="2"/>
  <c r="A97" i="2"/>
  <c r="B71" i="2"/>
  <c r="A71" i="2"/>
  <c r="B70" i="2"/>
  <c r="A70" i="2"/>
  <c r="A64" i="2"/>
  <c r="B63" i="2"/>
  <c r="A63" i="2"/>
  <c r="B58" i="2"/>
  <c r="A58" i="2"/>
  <c r="B52" i="2"/>
  <c r="A52" i="2"/>
  <c r="B46" i="2"/>
  <c r="A46" i="2"/>
  <c r="B40" i="2"/>
  <c r="A40" i="2"/>
  <c r="B34" i="2"/>
  <c r="A34" i="2"/>
  <c r="B28" i="2"/>
  <c r="A28" i="2"/>
  <c r="B22" i="2"/>
  <c r="A22" i="2"/>
  <c r="B15" i="2"/>
  <c r="A15" i="2"/>
  <c r="B9" i="2"/>
  <c r="A9" i="2"/>
  <c r="B8" i="2"/>
  <c r="A8" i="2"/>
  <c r="B22" i="1"/>
  <c r="D22" i="1"/>
  <c r="B64" i="2" s="1"/>
  <c r="A4" i="6"/>
  <c r="A3" i="6"/>
  <c r="A2" i="6"/>
  <c r="G12" i="6"/>
  <c r="G11" i="6"/>
  <c r="G10" i="6"/>
  <c r="A4" i="2"/>
  <c r="A3" i="2"/>
  <c r="A2" i="2"/>
  <c r="A4" i="4"/>
  <c r="A3" i="4"/>
  <c r="A2" i="4"/>
  <c r="A4" i="3"/>
  <c r="A3" i="3"/>
  <c r="A2" i="3"/>
  <c r="A4" i="5"/>
  <c r="A3" i="5"/>
  <c r="A2" i="5"/>
  <c r="D18" i="5"/>
  <c r="D23" i="5" s="1"/>
  <c r="D35" i="5" s="1"/>
  <c r="D15" i="5"/>
  <c r="D12" i="5"/>
  <c r="D7" i="5"/>
  <c r="B1469" i="2"/>
  <c r="A1469" i="2"/>
  <c r="B1463" i="2"/>
  <c r="A1463" i="2"/>
  <c r="B1457" i="2"/>
  <c r="A1457" i="2"/>
  <c r="B1456" i="2"/>
  <c r="A1456" i="2"/>
  <c r="B1450" i="2"/>
  <c r="A1450" i="2"/>
  <c r="B1444" i="2"/>
  <c r="A1444" i="2"/>
  <c r="B1436" i="2"/>
  <c r="A1436" i="2"/>
  <c r="B1435" i="2"/>
  <c r="A1435" i="2"/>
  <c r="B1422" i="2"/>
  <c r="A1422" i="2"/>
  <c r="B1417" i="2"/>
  <c r="A1417" i="2"/>
  <c r="B1406" i="2"/>
  <c r="A1406" i="2"/>
  <c r="B1405" i="2"/>
  <c r="A1405" i="2"/>
  <c r="B1393" i="2"/>
  <c r="A1393" i="2"/>
  <c r="A1392" i="2"/>
  <c r="B1373" i="2"/>
  <c r="A1373" i="2"/>
  <c r="B1364" i="2"/>
  <c r="A1364" i="2"/>
  <c r="B1362" i="2"/>
  <c r="A1362" i="2"/>
  <c r="B1352" i="2"/>
  <c r="A1352" i="2"/>
  <c r="B1351" i="2"/>
  <c r="A1351" i="2"/>
  <c r="B1336" i="2"/>
  <c r="A1336" i="2"/>
  <c r="B1335" i="2"/>
  <c r="A1335" i="2"/>
  <c r="B1325" i="2"/>
  <c r="A1325" i="2"/>
  <c r="G1473" i="2"/>
  <c r="F295" i="1" s="1"/>
  <c r="G1467" i="2"/>
  <c r="F294" i="1" s="1"/>
  <c r="G1461" i="2"/>
  <c r="F293" i="1" s="1"/>
  <c r="G1452" i="2"/>
  <c r="G1454" i="2" s="1"/>
  <c r="F290" i="1" s="1"/>
  <c r="G1440" i="2"/>
  <c r="G1439" i="2"/>
  <c r="G1438" i="2"/>
  <c r="G1424" i="2"/>
  <c r="G1426" i="2" s="1"/>
  <c r="F284" i="1" s="1"/>
  <c r="G1413" i="2"/>
  <c r="G1412" i="2"/>
  <c r="G1411" i="2"/>
  <c r="G1410" i="2"/>
  <c r="G1408" i="2"/>
  <c r="J1397" i="2"/>
  <c r="F278" i="1" s="1"/>
  <c r="G1377" i="2"/>
  <c r="F273" i="1" s="1"/>
  <c r="G1371" i="2"/>
  <c r="F272" i="1" s="1"/>
  <c r="H1353" i="2"/>
  <c r="H1359" i="2" s="1"/>
  <c r="G1342" i="2"/>
  <c r="G1341" i="2"/>
  <c r="G1340" i="2"/>
  <c r="G1339" i="2"/>
  <c r="G1337" i="2"/>
  <c r="G1333" i="2"/>
  <c r="F265" i="1" s="1"/>
  <c r="H292" i="1"/>
  <c r="H287" i="1"/>
  <c r="H281" i="1"/>
  <c r="H277" i="1"/>
  <c r="G3" i="1" l="1"/>
  <c r="G4" i="1" s="1"/>
  <c r="H169" i="1" s="1"/>
  <c r="I169" i="1" s="1"/>
  <c r="G3" i="8"/>
  <c r="G4" i="8" s="1"/>
  <c r="F66" i="1"/>
  <c r="H17" i="1"/>
  <c r="H28" i="1"/>
  <c r="I28" i="1" s="1"/>
  <c r="H27" i="1"/>
  <c r="H26" i="1"/>
  <c r="F237" i="1"/>
  <c r="H249" i="1"/>
  <c r="I249" i="1" s="1"/>
  <c r="H144" i="1"/>
  <c r="I144" i="1" s="1"/>
  <c r="H197" i="2"/>
  <c r="H183" i="1"/>
  <c r="I183" i="1" s="1"/>
  <c r="J877" i="2"/>
  <c r="J879" i="2" s="1"/>
  <c r="F170" i="1"/>
  <c r="H177" i="1"/>
  <c r="I177" i="1" s="1"/>
  <c r="H167" i="1"/>
  <c r="I167" i="1" s="1"/>
  <c r="H168" i="1"/>
  <c r="I168" i="1" s="1"/>
  <c r="H170" i="1"/>
  <c r="H171" i="1"/>
  <c r="H172" i="1"/>
  <c r="I172" i="1" s="1"/>
  <c r="H173" i="1"/>
  <c r="I173" i="1" s="1"/>
  <c r="H175" i="1"/>
  <c r="I175" i="1" s="1"/>
  <c r="H176" i="1"/>
  <c r="I176" i="1" s="1"/>
  <c r="H178" i="1"/>
  <c r="I178" i="1" s="1"/>
  <c r="H179" i="1"/>
  <c r="I179" i="1" s="1"/>
  <c r="G603" i="2"/>
  <c r="G1487" i="2"/>
  <c r="H96" i="1"/>
  <c r="I96" i="1" s="1"/>
  <c r="H275" i="1"/>
  <c r="I275" i="1" s="1"/>
  <c r="H298" i="1"/>
  <c r="I298" i="1" s="1"/>
  <c r="H299" i="1"/>
  <c r="H285" i="1"/>
  <c r="I285" i="1" s="1"/>
  <c r="H268" i="1"/>
  <c r="I268" i="1" s="1"/>
  <c r="H279" i="1"/>
  <c r="I279" i="1" s="1"/>
  <c r="H274" i="1"/>
  <c r="I274" i="1" s="1"/>
  <c r="G523" i="2"/>
  <c r="H98" i="1"/>
  <c r="G471" i="2"/>
  <c r="G486" i="2"/>
  <c r="H154" i="1"/>
  <c r="I154" i="1" s="1"/>
  <c r="H142" i="1"/>
  <c r="I142" i="1" s="1"/>
  <c r="H143" i="1"/>
  <c r="I143" i="1" s="1"/>
  <c r="H159" i="1"/>
  <c r="I159" i="1" s="1"/>
  <c r="H160" i="1"/>
  <c r="I160" i="1" s="1"/>
  <c r="H158" i="1"/>
  <c r="I158" i="1" s="1"/>
  <c r="H62" i="1"/>
  <c r="I62" i="1" s="1"/>
  <c r="H57" i="1"/>
  <c r="I57" i="1" s="1"/>
  <c r="H64" i="1"/>
  <c r="I64" i="1" s="1"/>
  <c r="H45" i="1"/>
  <c r="I45" i="1" s="1"/>
  <c r="H145" i="1"/>
  <c r="I145" i="1" s="1"/>
  <c r="G668" i="2"/>
  <c r="G581" i="2"/>
  <c r="I17" i="1"/>
  <c r="H435" i="2"/>
  <c r="H1314" i="2"/>
  <c r="H244" i="2"/>
  <c r="H140" i="2"/>
  <c r="H148" i="2" s="1"/>
  <c r="G14" i="6"/>
  <c r="G1415" i="2"/>
  <c r="H1322" i="2"/>
  <c r="G1344" i="2"/>
  <c r="G1442" i="2"/>
  <c r="H293" i="1"/>
  <c r="I293" i="1" s="1"/>
  <c r="H264" i="1"/>
  <c r="H238" i="1"/>
  <c r="I238" i="1" s="1"/>
  <c r="H223" i="1"/>
  <c r="I223" i="1" s="1"/>
  <c r="H219" i="1"/>
  <c r="I219" i="1" s="1"/>
  <c r="H203" i="1"/>
  <c r="I203" i="1" s="1"/>
  <c r="H188" i="1"/>
  <c r="I188" i="1" s="1"/>
  <c r="H152" i="1"/>
  <c r="I152" i="1" s="1"/>
  <c r="H133" i="1"/>
  <c r="I133" i="1" s="1"/>
  <c r="H70" i="1"/>
  <c r="I70" i="1" s="1"/>
  <c r="H49" i="1"/>
  <c r="I49" i="1" s="1"/>
  <c r="H191" i="1"/>
  <c r="I191" i="1" s="1"/>
  <c r="H11" i="1"/>
  <c r="I11" i="1" s="1"/>
  <c r="H153" i="1"/>
  <c r="I153" i="1" s="1"/>
  <c r="H290" i="1"/>
  <c r="I290" i="1" s="1"/>
  <c r="H263" i="1"/>
  <c r="H237" i="1"/>
  <c r="H221" i="1"/>
  <c r="I221" i="1" s="1"/>
  <c r="H218" i="1"/>
  <c r="I218" i="1" s="1"/>
  <c r="H185" i="1"/>
  <c r="I185" i="1" s="1"/>
  <c r="H151" i="1"/>
  <c r="I151" i="1" s="1"/>
  <c r="H132" i="1"/>
  <c r="I132" i="1" s="1"/>
  <c r="H95" i="1"/>
  <c r="I95" i="1" s="1"/>
  <c r="H69" i="1"/>
  <c r="I69" i="1" s="1"/>
  <c r="H48" i="1"/>
  <c r="I48" i="1" s="1"/>
  <c r="H29" i="1"/>
  <c r="H30" i="1"/>
  <c r="H289" i="1"/>
  <c r="H259" i="1"/>
  <c r="I259" i="1" s="1"/>
  <c r="H236" i="1"/>
  <c r="I236" i="1" s="1"/>
  <c r="H220" i="1"/>
  <c r="I220" i="1" s="1"/>
  <c r="H217" i="1"/>
  <c r="I217" i="1" s="1"/>
  <c r="H202" i="1"/>
  <c r="I202" i="1" s="1"/>
  <c r="H184" i="1"/>
  <c r="I184" i="1" s="1"/>
  <c r="H150" i="1"/>
  <c r="I150" i="1" s="1"/>
  <c r="H131" i="1"/>
  <c r="H115" i="1"/>
  <c r="H94" i="1"/>
  <c r="I94" i="1" s="1"/>
  <c r="H68" i="1"/>
  <c r="I68" i="1" s="1"/>
  <c r="H47" i="1"/>
  <c r="I47" i="1" s="1"/>
  <c r="H25" i="1"/>
  <c r="H189" i="1"/>
  <c r="I189" i="1" s="1"/>
  <c r="H288" i="1"/>
  <c r="H258" i="1"/>
  <c r="I258" i="1" s="1"/>
  <c r="H235" i="1"/>
  <c r="I235" i="1" s="1"/>
  <c r="H216" i="1"/>
  <c r="I216" i="1" s="1"/>
  <c r="H201" i="1"/>
  <c r="I201" i="1" s="1"/>
  <c r="H182" i="1"/>
  <c r="I182" i="1" s="1"/>
  <c r="H149" i="1"/>
  <c r="I149" i="1" s="1"/>
  <c r="H130" i="1"/>
  <c r="H114" i="1"/>
  <c r="I114" i="1" s="1"/>
  <c r="H93" i="1"/>
  <c r="I93" i="1" s="1"/>
  <c r="H66" i="1"/>
  <c r="I66" i="1" s="1"/>
  <c r="H46" i="1"/>
  <c r="I46" i="1" s="1"/>
  <c r="H19" i="1"/>
  <c r="I19" i="1" s="1"/>
  <c r="H230" i="1"/>
  <c r="I230" i="1" s="1"/>
  <c r="H196" i="1"/>
  <c r="I196" i="1" s="1"/>
  <c r="H125" i="1"/>
  <c r="I125" i="1" s="1"/>
  <c r="H16" i="1"/>
  <c r="I16" i="1" s="1"/>
  <c r="H278" i="1"/>
  <c r="I278" i="1" s="1"/>
  <c r="H195" i="1"/>
  <c r="I195" i="1" s="1"/>
  <c r="H84" i="1"/>
  <c r="I84" i="1" s="1"/>
  <c r="H40" i="1"/>
  <c r="I40" i="1" s="1"/>
  <c r="H38" i="1"/>
  <c r="I38" i="1" s="1"/>
  <c r="H284" i="1"/>
  <c r="I284" i="1" s="1"/>
  <c r="H257" i="1"/>
  <c r="I257" i="1" s="1"/>
  <c r="H234" i="1"/>
  <c r="I234" i="1" s="1"/>
  <c r="H215" i="1"/>
  <c r="I215" i="1" s="1"/>
  <c r="H198" i="1"/>
  <c r="I198" i="1" s="1"/>
  <c r="H148" i="1"/>
  <c r="I148" i="1" s="1"/>
  <c r="H127" i="1"/>
  <c r="I127" i="1" s="1"/>
  <c r="H89" i="1"/>
  <c r="H65" i="1"/>
  <c r="I65" i="1" s="1"/>
  <c r="H44" i="1"/>
  <c r="I44" i="1" s="1"/>
  <c r="H282" i="1"/>
  <c r="H146" i="1"/>
  <c r="H110" i="1"/>
  <c r="I110" i="1" s="1"/>
  <c r="H42" i="1"/>
  <c r="H229" i="1"/>
  <c r="I229" i="1" s="1"/>
  <c r="H123" i="1"/>
  <c r="I123" i="1" s="1"/>
  <c r="H15" i="1"/>
  <c r="I15" i="1" s="1"/>
  <c r="H164" i="1"/>
  <c r="I164" i="1" s="1"/>
  <c r="H106" i="1"/>
  <c r="I106" i="1" s="1"/>
  <c r="H39" i="1"/>
  <c r="I39" i="1" s="1"/>
  <c r="H14" i="1"/>
  <c r="I14" i="1" s="1"/>
  <c r="H283" i="1"/>
  <c r="H256" i="1"/>
  <c r="I256" i="1" s="1"/>
  <c r="H233" i="1"/>
  <c r="I233" i="1" s="1"/>
  <c r="H214" i="1"/>
  <c r="I214" i="1" s="1"/>
  <c r="H197" i="1"/>
  <c r="I197" i="1" s="1"/>
  <c r="H147" i="1"/>
  <c r="I147" i="1" s="1"/>
  <c r="H126" i="1"/>
  <c r="I126" i="1" s="1"/>
  <c r="H113" i="1"/>
  <c r="H87" i="1"/>
  <c r="I87" i="1" s="1"/>
  <c r="H63" i="1"/>
  <c r="I63" i="1" s="1"/>
  <c r="H43" i="1"/>
  <c r="I43" i="1" s="1"/>
  <c r="H18" i="1"/>
  <c r="I18" i="1" s="1"/>
  <c r="H255" i="1"/>
  <c r="I255" i="1" s="1"/>
  <c r="H86" i="1"/>
  <c r="H252" i="1"/>
  <c r="I252" i="1" s="1"/>
  <c r="H165" i="1"/>
  <c r="I165" i="1" s="1"/>
  <c r="H109" i="1"/>
  <c r="I109" i="1" s="1"/>
  <c r="H61" i="1"/>
  <c r="I61" i="1" s="1"/>
  <c r="H78" i="1"/>
  <c r="I78" i="1" s="1"/>
  <c r="H60" i="1"/>
  <c r="I60" i="1" s="1"/>
  <c r="H251" i="1"/>
  <c r="I251" i="1" s="1"/>
  <c r="H228" i="1"/>
  <c r="I228" i="1" s="1"/>
  <c r="H194" i="1"/>
  <c r="I194" i="1" s="1"/>
  <c r="H80" i="1"/>
  <c r="I80" i="1" s="1"/>
  <c r="H273" i="1"/>
  <c r="I273" i="1" s="1"/>
  <c r="H248" i="1"/>
  <c r="I248" i="1" s="1"/>
  <c r="H227" i="1"/>
  <c r="I227" i="1" s="1"/>
  <c r="H212" i="1"/>
  <c r="I212" i="1" s="1"/>
  <c r="H193" i="1"/>
  <c r="I193" i="1" s="1"/>
  <c r="H163" i="1"/>
  <c r="I163" i="1" s="1"/>
  <c r="H122" i="1"/>
  <c r="I122" i="1" s="1"/>
  <c r="H105" i="1"/>
  <c r="I105" i="1" s="1"/>
  <c r="H272" i="1"/>
  <c r="I272" i="1" s="1"/>
  <c r="H247" i="1"/>
  <c r="I247" i="1" s="1"/>
  <c r="H211" i="1"/>
  <c r="I211" i="1" s="1"/>
  <c r="H162" i="1"/>
  <c r="I162" i="1" s="1"/>
  <c r="H141" i="1"/>
  <c r="I141" i="1" s="1"/>
  <c r="H121" i="1"/>
  <c r="I121" i="1" s="1"/>
  <c r="H102" i="1"/>
  <c r="I102" i="1" s="1"/>
  <c r="H77" i="1"/>
  <c r="I77" i="1" s="1"/>
  <c r="H58" i="1"/>
  <c r="I58" i="1" s="1"/>
  <c r="H37" i="1"/>
  <c r="I37" i="1" s="1"/>
  <c r="H13" i="1"/>
  <c r="I13" i="1" s="1"/>
  <c r="H270" i="1"/>
  <c r="H136" i="1"/>
  <c r="I136" i="1" s="1"/>
  <c r="H73" i="1"/>
  <c r="I73" i="1" s="1"/>
  <c r="H246" i="1"/>
  <c r="I246" i="1" s="1"/>
  <c r="H226" i="1"/>
  <c r="I226" i="1" s="1"/>
  <c r="H210" i="1"/>
  <c r="I210" i="1" s="1"/>
  <c r="H192" i="1"/>
  <c r="I192" i="1" s="1"/>
  <c r="H161" i="1"/>
  <c r="I161" i="1" s="1"/>
  <c r="H120" i="1"/>
  <c r="I120" i="1" s="1"/>
  <c r="H76" i="1"/>
  <c r="H56" i="1"/>
  <c r="I56" i="1" s="1"/>
  <c r="H36" i="1"/>
  <c r="I36" i="1" s="1"/>
  <c r="H244" i="1"/>
  <c r="I244" i="1" s="1"/>
  <c r="H116" i="1"/>
  <c r="H204" i="1"/>
  <c r="I204" i="1" s="1"/>
  <c r="H245" i="1"/>
  <c r="I245" i="1" s="1"/>
  <c r="H225" i="1"/>
  <c r="H209" i="1"/>
  <c r="I209" i="1" s="1"/>
  <c r="H137" i="1"/>
  <c r="I137" i="1" s="1"/>
  <c r="H75" i="1"/>
  <c r="I75" i="1" s="1"/>
  <c r="H55" i="1"/>
  <c r="I55" i="1" s="1"/>
  <c r="H35" i="1"/>
  <c r="I35" i="1" s="1"/>
  <c r="H12" i="1"/>
  <c r="I12" i="1" s="1"/>
  <c r="H34" i="1"/>
  <c r="H71" i="1"/>
  <c r="I71" i="1" s="1"/>
  <c r="H295" i="1"/>
  <c r="I295" i="1" s="1"/>
  <c r="H267" i="1"/>
  <c r="H240" i="1"/>
  <c r="I240" i="1" s="1"/>
  <c r="H208" i="1"/>
  <c r="I208" i="1" s="1"/>
  <c r="H190" i="1"/>
  <c r="I190" i="1" s="1"/>
  <c r="H135" i="1"/>
  <c r="I135" i="1" s="1"/>
  <c r="H72" i="1"/>
  <c r="I72" i="1" s="1"/>
  <c r="H54" i="1"/>
  <c r="I54" i="1" s="1"/>
  <c r="H294" i="1"/>
  <c r="I294" i="1" s="1"/>
  <c r="H265" i="1"/>
  <c r="I265" i="1" s="1"/>
  <c r="H239" i="1"/>
  <c r="I239" i="1" s="1"/>
  <c r="H224" i="1"/>
  <c r="I224" i="1" s="1"/>
  <c r="H134" i="1"/>
  <c r="I134" i="1" s="1"/>
  <c r="H53" i="1"/>
  <c r="I53" i="1" s="1"/>
  <c r="H100" i="1"/>
  <c r="I100" i="1" s="1"/>
  <c r="H11" i="8" l="1"/>
  <c r="I11" i="8" s="1"/>
  <c r="H139" i="8"/>
  <c r="I139" i="8" s="1"/>
  <c r="H195" i="8"/>
  <c r="I195" i="8" s="1"/>
  <c r="H173" i="8"/>
  <c r="I173" i="8" s="1"/>
  <c r="H89" i="8"/>
  <c r="I89" i="8" s="1"/>
  <c r="H98" i="8"/>
  <c r="I98" i="8" s="1"/>
  <c r="H84" i="8"/>
  <c r="I84" i="8" s="1"/>
  <c r="H152" i="8"/>
  <c r="I152" i="8" s="1"/>
  <c r="H122" i="8"/>
  <c r="I122" i="8" s="1"/>
  <c r="H124" i="8"/>
  <c r="I124" i="8" s="1"/>
  <c r="H132" i="8"/>
  <c r="I132" i="8" s="1"/>
  <c r="H144" i="8"/>
  <c r="I144" i="8" s="1"/>
  <c r="H181" i="8"/>
  <c r="I181" i="8" s="1"/>
  <c r="H168" i="8"/>
  <c r="I168" i="8" s="1"/>
  <c r="H183" i="8"/>
  <c r="I183" i="8" s="1"/>
  <c r="H155" i="8"/>
  <c r="I155" i="8" s="1"/>
  <c r="H199" i="8"/>
  <c r="I199" i="8" s="1"/>
  <c r="H145" i="8"/>
  <c r="I145" i="8" s="1"/>
  <c r="H159" i="8"/>
  <c r="I159" i="8" s="1"/>
  <c r="H70" i="8"/>
  <c r="I70" i="8" s="1"/>
  <c r="H52" i="8"/>
  <c r="I52" i="8" s="1"/>
  <c r="H91" i="8"/>
  <c r="I91" i="8" s="1"/>
  <c r="H81" i="8"/>
  <c r="I81" i="8" s="1"/>
  <c r="H79" i="8"/>
  <c r="I79" i="8" s="1"/>
  <c r="H66" i="8"/>
  <c r="I66" i="8" s="1"/>
  <c r="H75" i="8"/>
  <c r="I75" i="8" s="1"/>
  <c r="H60" i="8"/>
  <c r="I60" i="8" s="1"/>
  <c r="H147" i="8"/>
  <c r="I147" i="8" s="1"/>
  <c r="H204" i="8"/>
  <c r="I204" i="8" s="1"/>
  <c r="H185" i="8"/>
  <c r="I185" i="8" s="1"/>
  <c r="H166" i="8"/>
  <c r="I166" i="8" s="1"/>
  <c r="H96" i="8"/>
  <c r="I96" i="8" s="1"/>
  <c r="H115" i="8"/>
  <c r="I115" i="8" s="1"/>
  <c r="H104" i="8"/>
  <c r="I104" i="8" s="1"/>
  <c r="H214" i="8"/>
  <c r="I214" i="8" s="1"/>
  <c r="H54" i="8"/>
  <c r="I54" i="8" s="1"/>
  <c r="H39" i="8"/>
  <c r="I39" i="8" s="1"/>
  <c r="H202" i="8"/>
  <c r="I202" i="8" s="1"/>
  <c r="H211" i="8"/>
  <c r="I211" i="8" s="1"/>
  <c r="H130" i="8"/>
  <c r="I130" i="8" s="1"/>
  <c r="H165" i="8"/>
  <c r="I165" i="8" s="1"/>
  <c r="H33" i="8"/>
  <c r="I33" i="8" s="1"/>
  <c r="H109" i="8"/>
  <c r="I109" i="8" s="1"/>
  <c r="H85" i="8"/>
  <c r="I85" i="8" s="1"/>
  <c r="H174" i="8"/>
  <c r="I174" i="8" s="1"/>
  <c r="H40" i="8"/>
  <c r="I40" i="8" s="1"/>
  <c r="H36" i="8"/>
  <c r="I36" i="8" s="1"/>
  <c r="H206" i="8"/>
  <c r="I206" i="8" s="1"/>
  <c r="H67" i="8"/>
  <c r="I67" i="8" s="1"/>
  <c r="H116" i="8"/>
  <c r="I116" i="8" s="1"/>
  <c r="H71" i="8"/>
  <c r="I71" i="8" s="1"/>
  <c r="H163" i="8"/>
  <c r="I163" i="8" s="1"/>
  <c r="H189" i="8"/>
  <c r="I189" i="8" s="1"/>
  <c r="H126" i="8"/>
  <c r="I126" i="8" s="1"/>
  <c r="H113" i="8"/>
  <c r="I113" i="8" s="1"/>
  <c r="H10" i="8"/>
  <c r="I10" i="8" s="1"/>
  <c r="H103" i="8"/>
  <c r="I103" i="8" s="1"/>
  <c r="H178" i="8"/>
  <c r="I178" i="8" s="1"/>
  <c r="H131" i="8"/>
  <c r="I131" i="8" s="1"/>
  <c r="H150" i="8"/>
  <c r="I150" i="8" s="1"/>
  <c r="H57" i="8"/>
  <c r="I57" i="8" s="1"/>
  <c r="H186" i="8"/>
  <c r="I186" i="8" s="1"/>
  <c r="H192" i="8"/>
  <c r="I192" i="8" s="1"/>
  <c r="H31" i="8"/>
  <c r="I31" i="8" s="1"/>
  <c r="H182" i="8"/>
  <c r="I182" i="8" s="1"/>
  <c r="H184" i="8"/>
  <c r="I184" i="8" s="1"/>
  <c r="H207" i="8"/>
  <c r="I207" i="8" s="1"/>
  <c r="H200" i="8"/>
  <c r="I200" i="8" s="1"/>
  <c r="H50" i="8"/>
  <c r="I50" i="8" s="1"/>
  <c r="H78" i="8"/>
  <c r="I78" i="8" s="1"/>
  <c r="H56" i="8"/>
  <c r="I56" i="8" s="1"/>
  <c r="H194" i="8"/>
  <c r="I194" i="8" s="1"/>
  <c r="H175" i="8"/>
  <c r="I175" i="8" s="1"/>
  <c r="H179" i="8"/>
  <c r="I179" i="8" s="1"/>
  <c r="H197" i="8"/>
  <c r="I197" i="8" s="1"/>
  <c r="H193" i="8"/>
  <c r="I193" i="8" s="1"/>
  <c r="H41" i="8"/>
  <c r="I41" i="8" s="1"/>
  <c r="H34" i="8"/>
  <c r="I34" i="8" s="1"/>
  <c r="H19" i="8"/>
  <c r="I19" i="8" s="1"/>
  <c r="H169" i="8"/>
  <c r="I169" i="8" s="1"/>
  <c r="H205" i="8"/>
  <c r="I205" i="8" s="1"/>
  <c r="H111" i="8"/>
  <c r="I111" i="8" s="1"/>
  <c r="H13" i="8"/>
  <c r="I13" i="8" s="1"/>
  <c r="H26" i="8"/>
  <c r="I26" i="8" s="1"/>
  <c r="H191" i="8"/>
  <c r="I191" i="8" s="1"/>
  <c r="H171" i="8"/>
  <c r="I171" i="8" s="1"/>
  <c r="H127" i="8"/>
  <c r="I127" i="8" s="1"/>
  <c r="H143" i="8"/>
  <c r="I143" i="8" s="1"/>
  <c r="H160" i="8"/>
  <c r="I160" i="8" s="1"/>
  <c r="H28" i="8"/>
  <c r="I28" i="8" s="1"/>
  <c r="H30" i="8"/>
  <c r="I30" i="8" s="1"/>
  <c r="H138" i="8"/>
  <c r="I138" i="8" s="1"/>
  <c r="H128" i="8"/>
  <c r="I128" i="8" s="1"/>
  <c r="H37" i="8"/>
  <c r="I37" i="8" s="1"/>
  <c r="H23" i="8"/>
  <c r="I23" i="8" s="1"/>
  <c r="H68" i="8"/>
  <c r="I68" i="8" s="1"/>
  <c r="H105" i="8"/>
  <c r="I105" i="8" s="1"/>
  <c r="H80" i="8"/>
  <c r="I80" i="8" s="1"/>
  <c r="H35" i="8"/>
  <c r="I35" i="8" s="1"/>
  <c r="H97" i="8"/>
  <c r="I97" i="8" s="1"/>
  <c r="H158" i="8"/>
  <c r="I158" i="8" s="1"/>
  <c r="H187" i="8"/>
  <c r="I187" i="8" s="1"/>
  <c r="H149" i="8"/>
  <c r="I149" i="8" s="1"/>
  <c r="H48" i="8"/>
  <c r="I48" i="8" s="1"/>
  <c r="H118" i="8"/>
  <c r="I118" i="8" s="1"/>
  <c r="H123" i="8"/>
  <c r="I123" i="8" s="1"/>
  <c r="H42" i="8"/>
  <c r="I42" i="8" s="1"/>
  <c r="H9" i="8"/>
  <c r="I9" i="8" s="1"/>
  <c r="H119" i="8"/>
  <c r="I119" i="8" s="1"/>
  <c r="H82" i="8"/>
  <c r="I82" i="8" s="1"/>
  <c r="H59" i="8"/>
  <c r="I59" i="8" s="1"/>
  <c r="H101" i="8"/>
  <c r="I101" i="8" s="1"/>
  <c r="H15" i="8"/>
  <c r="I15" i="8" s="1"/>
  <c r="H134" i="8"/>
  <c r="I134" i="8" s="1"/>
  <c r="H209" i="8"/>
  <c r="I209" i="8" s="1"/>
  <c r="H110" i="8"/>
  <c r="I110" i="8" s="1"/>
  <c r="H212" i="8"/>
  <c r="I212" i="8" s="1"/>
  <c r="H107" i="8"/>
  <c r="I107" i="8" s="1"/>
  <c r="H95" i="8"/>
  <c r="I95" i="8" s="1"/>
  <c r="H112" i="8"/>
  <c r="I112" i="8" s="1"/>
  <c r="H74" i="8"/>
  <c r="I74" i="8" s="1"/>
  <c r="H88" i="8"/>
  <c r="I88" i="8" s="1"/>
  <c r="H141" i="8"/>
  <c r="I141" i="8" s="1"/>
  <c r="H47" i="8"/>
  <c r="I47" i="8" s="1"/>
  <c r="H140" i="8"/>
  <c r="I140" i="8" s="1"/>
  <c r="H53" i="8"/>
  <c r="I53" i="8" s="1"/>
  <c r="H133" i="8"/>
  <c r="I133" i="8" s="1"/>
  <c r="H92" i="8"/>
  <c r="I92" i="8" s="1"/>
  <c r="H162" i="8"/>
  <c r="I162" i="8" s="1"/>
  <c r="H208" i="8"/>
  <c r="I208" i="8" s="1"/>
  <c r="H148" i="8"/>
  <c r="I148" i="8" s="1"/>
  <c r="H16" i="8"/>
  <c r="I16" i="8" s="1"/>
  <c r="H72" i="8"/>
  <c r="I72" i="8" s="1"/>
  <c r="H12" i="8"/>
  <c r="I12" i="8" s="1"/>
  <c r="H43" i="8"/>
  <c r="I43" i="8" s="1"/>
  <c r="H73" i="8"/>
  <c r="I73" i="8" s="1"/>
  <c r="H21" i="8"/>
  <c r="I21" i="8" s="1"/>
  <c r="H156" i="8"/>
  <c r="I156" i="8" s="1"/>
  <c r="H29" i="8"/>
  <c r="I29" i="8" s="1"/>
  <c r="H83" i="8"/>
  <c r="I83" i="8" s="1"/>
  <c r="H76" i="8"/>
  <c r="I76" i="8" s="1"/>
  <c r="H20" i="8"/>
  <c r="I20" i="8" s="1"/>
  <c r="H177" i="8"/>
  <c r="I177" i="8" s="1"/>
  <c r="H198" i="8"/>
  <c r="I198" i="8" s="1"/>
  <c r="H196" i="8"/>
  <c r="I196" i="8" s="1"/>
  <c r="H151" i="8"/>
  <c r="I151" i="8" s="1"/>
  <c r="H157" i="8"/>
  <c r="I157" i="8" s="1"/>
  <c r="H201" i="8"/>
  <c r="I201" i="8" s="1"/>
  <c r="H44" i="8"/>
  <c r="I44" i="8" s="1"/>
  <c r="H17" i="8"/>
  <c r="I17" i="8" s="1"/>
  <c r="H61" i="8"/>
  <c r="I61" i="8" s="1"/>
  <c r="H27" i="8"/>
  <c r="I27" i="8" s="1"/>
  <c r="H69" i="8"/>
  <c r="I69" i="8" s="1"/>
  <c r="H100" i="8"/>
  <c r="I100" i="8" s="1"/>
  <c r="H77" i="8"/>
  <c r="I77" i="8" s="1"/>
  <c r="H135" i="8"/>
  <c r="I135" i="8" s="1"/>
  <c r="H108" i="8"/>
  <c r="I108" i="8" s="1"/>
  <c r="H203" i="8"/>
  <c r="I203" i="8" s="1"/>
  <c r="H86" i="8"/>
  <c r="I86" i="8" s="1"/>
  <c r="H170" i="8"/>
  <c r="I170" i="8" s="1"/>
  <c r="H51" i="8"/>
  <c r="I51" i="8" s="1"/>
  <c r="H188" i="8"/>
  <c r="I188" i="8" s="1"/>
  <c r="H25" i="8"/>
  <c r="I25" i="8" s="1"/>
  <c r="H62" i="8"/>
  <c r="I62" i="8" s="1"/>
  <c r="H99" i="8"/>
  <c r="I99" i="8" s="1"/>
  <c r="H102" i="8"/>
  <c r="I102" i="8" s="1"/>
  <c r="H90" i="8"/>
  <c r="I90" i="8" s="1"/>
  <c r="H129" i="8"/>
  <c r="I129" i="8" s="1"/>
  <c r="H64" i="8"/>
  <c r="I64" i="8" s="1"/>
  <c r="H114" i="8"/>
  <c r="I114" i="8" s="1"/>
  <c r="H45" i="8"/>
  <c r="I45" i="8" s="1"/>
  <c r="H18" i="8"/>
  <c r="I18" i="8" s="1"/>
  <c r="H153" i="8"/>
  <c r="I153" i="8" s="1"/>
  <c r="H142" i="8"/>
  <c r="I142" i="8" s="1"/>
  <c r="H121" i="8"/>
  <c r="I121" i="8" s="1"/>
  <c r="H180" i="8"/>
  <c r="I180" i="8" s="1"/>
  <c r="H117" i="8"/>
  <c r="I117" i="8" s="1"/>
  <c r="H154" i="8"/>
  <c r="I154" i="8" s="1"/>
  <c r="H32" i="8"/>
  <c r="I32" i="8" s="1"/>
  <c r="H172" i="8"/>
  <c r="I172" i="8" s="1"/>
  <c r="H176" i="8"/>
  <c r="I176" i="8" s="1"/>
  <c r="H210" i="8"/>
  <c r="I210" i="8" s="1"/>
  <c r="H87" i="8"/>
  <c r="I87" i="8" s="1"/>
  <c r="H137" i="8"/>
  <c r="I137" i="8" s="1"/>
  <c r="H14" i="8"/>
  <c r="I14" i="8" s="1"/>
  <c r="H190" i="8"/>
  <c r="I190" i="8" s="1"/>
  <c r="H55" i="8"/>
  <c r="I55" i="8" s="1"/>
  <c r="H24" i="8"/>
  <c r="I24" i="8" s="1"/>
  <c r="H164" i="8"/>
  <c r="I164" i="8" s="1"/>
  <c r="H213" i="8"/>
  <c r="I213" i="8" s="1"/>
  <c r="H38" i="8"/>
  <c r="I38" i="8" s="1"/>
  <c r="H125" i="8"/>
  <c r="I125" i="8" s="1"/>
  <c r="H65" i="8"/>
  <c r="I65" i="8" s="1"/>
  <c r="H106" i="8"/>
  <c r="I106" i="8" s="1"/>
  <c r="H146" i="8"/>
  <c r="I146" i="8" s="1"/>
  <c r="H120" i="8"/>
  <c r="I120" i="8" s="1"/>
  <c r="H136" i="8"/>
  <c r="I136" i="8" s="1"/>
  <c r="H58" i="8"/>
  <c r="I58" i="8" s="1"/>
  <c r="H93" i="8"/>
  <c r="I93" i="8" s="1"/>
  <c r="H49" i="8"/>
  <c r="I49" i="8" s="1"/>
  <c r="H22" i="8"/>
  <c r="I22" i="8" s="1"/>
  <c r="H63" i="8"/>
  <c r="I63" i="8" s="1"/>
  <c r="H46" i="8"/>
  <c r="I46" i="8" s="1"/>
  <c r="H94" i="8"/>
  <c r="I94" i="8" s="1"/>
  <c r="H167" i="8"/>
  <c r="I167" i="8" s="1"/>
  <c r="H161" i="8"/>
  <c r="I161" i="8" s="1"/>
  <c r="G22" i="1"/>
  <c r="H22" i="1" s="1"/>
  <c r="I22" i="1" s="1"/>
  <c r="I21" i="1" s="1"/>
  <c r="C10" i="3" s="1"/>
  <c r="J11" i="3" s="1"/>
  <c r="I277" i="1"/>
  <c r="F34" i="1"/>
  <c r="I34" i="1" s="1"/>
  <c r="I237" i="1"/>
  <c r="I232" i="1" s="1"/>
  <c r="C44" i="3" s="1"/>
  <c r="I45" i="3" s="1"/>
  <c r="L45" i="3" s="1"/>
  <c r="F30" i="1"/>
  <c r="I30" i="1" s="1"/>
  <c r="F116" i="1"/>
  <c r="I116" i="1" s="1"/>
  <c r="F263" i="1"/>
  <c r="I263" i="1" s="1"/>
  <c r="F171" i="1"/>
  <c r="I171" i="1" s="1"/>
  <c r="F76" i="1"/>
  <c r="I76" i="1" s="1"/>
  <c r="F89" i="1"/>
  <c r="I89" i="1" s="1"/>
  <c r="G593" i="2"/>
  <c r="F86" i="1"/>
  <c r="I86" i="1" s="1"/>
  <c r="F288" i="1"/>
  <c r="I288" i="1" s="1"/>
  <c r="F98" i="1"/>
  <c r="I98" i="1" s="1"/>
  <c r="I91" i="1" s="1"/>
  <c r="C20" i="3" s="1"/>
  <c r="K21" i="3" s="1"/>
  <c r="L21" i="3" s="1"/>
  <c r="F270" i="1"/>
  <c r="I270" i="1" s="1"/>
  <c r="I269" i="1" s="1"/>
  <c r="F267" i="1"/>
  <c r="I267" i="1" s="1"/>
  <c r="I266" i="1" s="1"/>
  <c r="F299" i="1"/>
  <c r="I299" i="1" s="1"/>
  <c r="I297" i="1" s="1"/>
  <c r="F264" i="1"/>
  <c r="I264" i="1" s="1"/>
  <c r="G1420" i="2"/>
  <c r="F283" i="1" s="1"/>
  <c r="I283" i="1" s="1"/>
  <c r="F42" i="1"/>
  <c r="I42" i="1" s="1"/>
  <c r="F29" i="1"/>
  <c r="I29" i="1" s="1"/>
  <c r="I271" i="1"/>
  <c r="I170" i="1"/>
  <c r="I139" i="1"/>
  <c r="C32" i="3" s="1"/>
  <c r="F130" i="1"/>
  <c r="I130" i="1" s="1"/>
  <c r="G673" i="2"/>
  <c r="G675" i="2" s="1"/>
  <c r="I206" i="1"/>
  <c r="C42" i="3" s="1"/>
  <c r="I43" i="3" s="1"/>
  <c r="L43" i="3" s="1"/>
  <c r="F113" i="1"/>
  <c r="I113" i="1" s="1"/>
  <c r="I108" i="1"/>
  <c r="C24" i="3" s="1"/>
  <c r="E25" i="3" s="1"/>
  <c r="L25" i="3" s="1"/>
  <c r="F282" i="1"/>
  <c r="I282" i="1" s="1"/>
  <c r="G8" i="6"/>
  <c r="I181" i="1"/>
  <c r="C36" i="3" s="1"/>
  <c r="J37" i="3" s="1"/>
  <c r="L37" i="3" s="1"/>
  <c r="I104" i="1"/>
  <c r="C22" i="3" s="1"/>
  <c r="I118" i="1"/>
  <c r="C28" i="3" s="1"/>
  <c r="H29" i="3" s="1"/>
  <c r="L29" i="3" s="1"/>
  <c r="I254" i="1"/>
  <c r="C48" i="3" s="1"/>
  <c r="K49" i="3" s="1"/>
  <c r="L49" i="3" s="1"/>
  <c r="I200" i="1"/>
  <c r="C40" i="3" s="1"/>
  <c r="K41" i="3" s="1"/>
  <c r="L41" i="3" s="1"/>
  <c r="I187" i="1"/>
  <c r="C38" i="3" s="1"/>
  <c r="K39" i="3" s="1"/>
  <c r="L39" i="3" s="1"/>
  <c r="I242" i="1"/>
  <c r="C46" i="3" s="1"/>
  <c r="I10" i="1"/>
  <c r="I292" i="1"/>
  <c r="I215" i="8" l="1"/>
  <c r="J180" i="8" s="1"/>
  <c r="H11" i="3"/>
  <c r="G11" i="3"/>
  <c r="J137" i="8"/>
  <c r="E11" i="3"/>
  <c r="J90" i="8"/>
  <c r="I11" i="3"/>
  <c r="J17" i="8"/>
  <c r="J212" i="8"/>
  <c r="K11" i="3"/>
  <c r="F11" i="3"/>
  <c r="D11" i="3"/>
  <c r="L11" i="3" s="1"/>
  <c r="J172" i="8"/>
  <c r="J157" i="8"/>
  <c r="F131" i="1"/>
  <c r="I131" i="1" s="1"/>
  <c r="I129" i="1" s="1"/>
  <c r="C30" i="3" s="1"/>
  <c r="H31" i="3" s="1"/>
  <c r="L31" i="3" s="1"/>
  <c r="I156" i="1"/>
  <c r="C34" i="3" s="1"/>
  <c r="J35" i="3" s="1"/>
  <c r="L35" i="3" s="1"/>
  <c r="F115" i="1"/>
  <c r="I115" i="1" s="1"/>
  <c r="I112" i="1" s="1"/>
  <c r="C26" i="3" s="1"/>
  <c r="G1446" i="2"/>
  <c r="G1448" i="2" s="1"/>
  <c r="I51" i="1"/>
  <c r="C16" i="3" s="1"/>
  <c r="E17" i="3" s="1"/>
  <c r="I281" i="1"/>
  <c r="F33" i="3"/>
  <c r="J33" i="3"/>
  <c r="K47" i="3"/>
  <c r="J47" i="3"/>
  <c r="F23" i="3"/>
  <c r="G23" i="3"/>
  <c r="C8" i="3"/>
  <c r="D9" i="3" s="1"/>
  <c r="I82" i="1"/>
  <c r="C18" i="3" s="1"/>
  <c r="I32" i="1"/>
  <c r="C14" i="3" s="1"/>
  <c r="I262" i="1"/>
  <c r="J9" i="8" l="1"/>
  <c r="K9" i="8" s="1"/>
  <c r="J105" i="8"/>
  <c r="J134" i="8"/>
  <c r="J213" i="8"/>
  <c r="J153" i="8"/>
  <c r="J161" i="8"/>
  <c r="J108" i="8"/>
  <c r="J151" i="8"/>
  <c r="J122" i="8"/>
  <c r="J124" i="8"/>
  <c r="J197" i="8"/>
  <c r="J47" i="8"/>
  <c r="J164" i="8"/>
  <c r="J155" i="8"/>
  <c r="J109" i="8"/>
  <c r="J49" i="8"/>
  <c r="J196" i="8"/>
  <c r="J93" i="8"/>
  <c r="J99" i="8"/>
  <c r="J58" i="8"/>
  <c r="J63" i="8"/>
  <c r="J66" i="8"/>
  <c r="J75" i="8"/>
  <c r="J30" i="8"/>
  <c r="J83" i="8"/>
  <c r="J167" i="8"/>
  <c r="J183" i="8"/>
  <c r="J120" i="8"/>
  <c r="J176" i="8"/>
  <c r="J101" i="8"/>
  <c r="J165" i="8"/>
  <c r="J33" i="8"/>
  <c r="J42" i="8"/>
  <c r="J135" i="8"/>
  <c r="J31" i="8"/>
  <c r="J166" i="8"/>
  <c r="J178" i="8"/>
  <c r="J141" i="8"/>
  <c r="J18" i="8"/>
  <c r="J168" i="8"/>
  <c r="J36" i="8"/>
  <c r="J72" i="8"/>
  <c r="J44" i="8"/>
  <c r="J84" i="8"/>
  <c r="J179" i="8"/>
  <c r="J29" i="8"/>
  <c r="J96" i="8"/>
  <c r="J185" i="8"/>
  <c r="J192" i="8"/>
  <c r="J87" i="8"/>
  <c r="J146" i="8"/>
  <c r="J65" i="8"/>
  <c r="J68" i="8"/>
  <c r="J24" i="8"/>
  <c r="J195" i="8"/>
  <c r="J54" i="8"/>
  <c r="J94" i="8"/>
  <c r="J98" i="8"/>
  <c r="J81" i="8"/>
  <c r="J130" i="8"/>
  <c r="J160" i="8"/>
  <c r="J28" i="8"/>
  <c r="J77" i="8"/>
  <c r="J181" i="8"/>
  <c r="J40" i="8"/>
  <c r="J19" i="8"/>
  <c r="J208" i="8"/>
  <c r="J32" i="8"/>
  <c r="J152" i="8"/>
  <c r="J163" i="8"/>
  <c r="J206" i="8"/>
  <c r="J91" i="8"/>
  <c r="J211" i="8"/>
  <c r="J10" i="8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J118" i="8"/>
  <c r="J123" i="8"/>
  <c r="J45" i="8"/>
  <c r="J204" i="8"/>
  <c r="J186" i="8"/>
  <c r="J23" i="8"/>
  <c r="J15" i="8"/>
  <c r="J136" i="8"/>
  <c r="J103" i="8"/>
  <c r="J200" i="8"/>
  <c r="J89" i="8"/>
  <c r="J202" i="8"/>
  <c r="J113" i="8"/>
  <c r="J194" i="8"/>
  <c r="J74" i="8"/>
  <c r="J88" i="8"/>
  <c r="J125" i="8"/>
  <c r="J174" i="8"/>
  <c r="J34" i="8"/>
  <c r="J59" i="8"/>
  <c r="J131" i="8"/>
  <c r="J188" i="8"/>
  <c r="J106" i="8"/>
  <c r="J169" i="8"/>
  <c r="J11" i="8"/>
  <c r="J145" i="8"/>
  <c r="J71" i="8"/>
  <c r="J26" i="8"/>
  <c r="J52" i="8"/>
  <c r="J126" i="8"/>
  <c r="J56" i="8"/>
  <c r="J143" i="8"/>
  <c r="J21" i="8"/>
  <c r="J156" i="8"/>
  <c r="J144" i="8"/>
  <c r="J57" i="8"/>
  <c r="J37" i="8"/>
  <c r="J133" i="8"/>
  <c r="J210" i="8"/>
  <c r="J154" i="8"/>
  <c r="J198" i="8"/>
  <c r="J70" i="8"/>
  <c r="J97" i="8"/>
  <c r="J127" i="8"/>
  <c r="J48" i="8"/>
  <c r="J69" i="8"/>
  <c r="J100" i="8"/>
  <c r="J147" i="8"/>
  <c r="J41" i="8"/>
  <c r="J82" i="8"/>
  <c r="J177" i="8"/>
  <c r="J92" i="8"/>
  <c r="J46" i="8"/>
  <c r="J117" i="8"/>
  <c r="J79" i="8"/>
  <c r="J214" i="8"/>
  <c r="J104" i="8"/>
  <c r="J207" i="8"/>
  <c r="J39" i="8"/>
  <c r="J78" i="8"/>
  <c r="J115" i="8"/>
  <c r="J116" i="8"/>
  <c r="J13" i="8"/>
  <c r="J110" i="8"/>
  <c r="J189" i="8"/>
  <c r="J171" i="8"/>
  <c r="J149" i="8"/>
  <c r="J112" i="8"/>
  <c r="J64" i="8"/>
  <c r="J114" i="8"/>
  <c r="J85" i="8"/>
  <c r="J128" i="8"/>
  <c r="J53" i="8"/>
  <c r="J86" i="8"/>
  <c r="J102" i="8"/>
  <c r="J55" i="8"/>
  <c r="J16" i="8"/>
  <c r="J95" i="8"/>
  <c r="J73" i="8"/>
  <c r="J14" i="8"/>
  <c r="J190" i="8"/>
  <c r="J150" i="8"/>
  <c r="J119" i="8"/>
  <c r="J20" i="8"/>
  <c r="J121" i="8"/>
  <c r="J25" i="8"/>
  <c r="J162" i="8"/>
  <c r="J175" i="8"/>
  <c r="J159" i="8"/>
  <c r="J139" i="8"/>
  <c r="J199" i="8"/>
  <c r="J67" i="8"/>
  <c r="J184" i="8"/>
  <c r="J35" i="8"/>
  <c r="J50" i="8"/>
  <c r="J187" i="8"/>
  <c r="J182" i="8"/>
  <c r="J111" i="8"/>
  <c r="J209" i="8"/>
  <c r="J201" i="8"/>
  <c r="J191" i="8"/>
  <c r="J107" i="8"/>
  <c r="J43" i="8"/>
  <c r="J27" i="8"/>
  <c r="J22" i="8"/>
  <c r="J132" i="8"/>
  <c r="J193" i="8"/>
  <c r="J140" i="8"/>
  <c r="J203" i="8"/>
  <c r="J38" i="8"/>
  <c r="J51" i="8"/>
  <c r="J173" i="8"/>
  <c r="J170" i="8"/>
  <c r="J205" i="8"/>
  <c r="J80" i="8"/>
  <c r="J148" i="8"/>
  <c r="J62" i="8"/>
  <c r="J158" i="8"/>
  <c r="J12" i="8"/>
  <c r="J61" i="8"/>
  <c r="J129" i="8"/>
  <c r="J60" i="8"/>
  <c r="J138" i="8"/>
  <c r="J76" i="8"/>
  <c r="J142" i="8"/>
  <c r="L47" i="3"/>
  <c r="F289" i="1"/>
  <c r="I289" i="1" s="1"/>
  <c r="I287" i="1" s="1"/>
  <c r="I261" i="1" s="1"/>
  <c r="F17" i="3"/>
  <c r="L17" i="3" s="1"/>
  <c r="L9" i="3"/>
  <c r="I27" i="3"/>
  <c r="H27" i="3"/>
  <c r="L23" i="3"/>
  <c r="L33" i="3"/>
  <c r="G19" i="3"/>
  <c r="G53" i="3" s="1"/>
  <c r="F19" i="3"/>
  <c r="E15" i="3"/>
  <c r="D15" i="3"/>
  <c r="K20" i="8" l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K56" i="8" s="1"/>
  <c r="K57" i="8" s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K71" i="8" s="1"/>
  <c r="K72" i="8" s="1"/>
  <c r="K73" i="8" s="1"/>
  <c r="K74" i="8" s="1"/>
  <c r="K75" i="8" s="1"/>
  <c r="K76" i="8" s="1"/>
  <c r="K77" i="8" s="1"/>
  <c r="K78" i="8" s="1"/>
  <c r="K79" i="8" s="1"/>
  <c r="K80" i="8" s="1"/>
  <c r="K81" i="8" s="1"/>
  <c r="K82" i="8" s="1"/>
  <c r="K83" i="8" s="1"/>
  <c r="K84" i="8" s="1"/>
  <c r="K85" i="8" s="1"/>
  <c r="K86" i="8" s="1"/>
  <c r="K87" i="8" s="1"/>
  <c r="K88" i="8" s="1"/>
  <c r="K89" i="8" s="1"/>
  <c r="K90" i="8" s="1"/>
  <c r="K91" i="8" s="1"/>
  <c r="K92" i="8" s="1"/>
  <c r="K93" i="8" s="1"/>
  <c r="K94" i="8" s="1"/>
  <c r="K95" i="8" s="1"/>
  <c r="K96" i="8" s="1"/>
  <c r="K97" i="8" s="1"/>
  <c r="K98" i="8" s="1"/>
  <c r="K99" i="8" s="1"/>
  <c r="K100" i="8" s="1"/>
  <c r="K101" i="8" s="1"/>
  <c r="K102" i="8" s="1"/>
  <c r="K103" i="8" s="1"/>
  <c r="K104" i="8" s="1"/>
  <c r="K105" i="8" s="1"/>
  <c r="K106" i="8" s="1"/>
  <c r="K107" i="8" s="1"/>
  <c r="K108" i="8" s="1"/>
  <c r="K109" i="8" s="1"/>
  <c r="K110" i="8" s="1"/>
  <c r="K111" i="8" s="1"/>
  <c r="K112" i="8" s="1"/>
  <c r="K113" i="8" s="1"/>
  <c r="K114" i="8" s="1"/>
  <c r="K115" i="8" s="1"/>
  <c r="K116" i="8" s="1"/>
  <c r="K117" i="8" s="1"/>
  <c r="K118" i="8" s="1"/>
  <c r="K119" i="8" s="1"/>
  <c r="K120" i="8" s="1"/>
  <c r="K121" i="8" s="1"/>
  <c r="K122" i="8" s="1"/>
  <c r="K123" i="8" s="1"/>
  <c r="K124" i="8" s="1"/>
  <c r="K125" i="8" s="1"/>
  <c r="K126" i="8" s="1"/>
  <c r="K127" i="8" s="1"/>
  <c r="K128" i="8" s="1"/>
  <c r="K129" i="8" s="1"/>
  <c r="K130" i="8" s="1"/>
  <c r="K131" i="8" s="1"/>
  <c r="K132" i="8" s="1"/>
  <c r="K133" i="8" s="1"/>
  <c r="K134" i="8" s="1"/>
  <c r="K135" i="8" s="1"/>
  <c r="K136" i="8" s="1"/>
  <c r="K137" i="8" s="1"/>
  <c r="K138" i="8" s="1"/>
  <c r="K139" i="8" s="1"/>
  <c r="K140" i="8" s="1"/>
  <c r="K141" i="8" s="1"/>
  <c r="K142" i="8" s="1"/>
  <c r="K143" i="8" s="1"/>
  <c r="K144" i="8" s="1"/>
  <c r="K145" i="8" s="1"/>
  <c r="K146" i="8" s="1"/>
  <c r="K147" i="8" s="1"/>
  <c r="K148" i="8" s="1"/>
  <c r="K149" i="8" s="1"/>
  <c r="K150" i="8" s="1"/>
  <c r="K151" i="8" s="1"/>
  <c r="K152" i="8" s="1"/>
  <c r="K153" i="8" s="1"/>
  <c r="K154" i="8" s="1"/>
  <c r="K155" i="8" s="1"/>
  <c r="K156" i="8" s="1"/>
  <c r="K157" i="8" s="1"/>
  <c r="K158" i="8" s="1"/>
  <c r="K159" i="8" s="1"/>
  <c r="K160" i="8" s="1"/>
  <c r="K161" i="8" s="1"/>
  <c r="K162" i="8" s="1"/>
  <c r="K163" i="8" s="1"/>
  <c r="K164" i="8" s="1"/>
  <c r="K165" i="8" s="1"/>
  <c r="K166" i="8" s="1"/>
  <c r="K167" i="8" s="1"/>
  <c r="K168" i="8" s="1"/>
  <c r="K169" i="8" s="1"/>
  <c r="K170" i="8" s="1"/>
  <c r="K171" i="8" s="1"/>
  <c r="K172" i="8" s="1"/>
  <c r="K173" i="8" s="1"/>
  <c r="K174" i="8" s="1"/>
  <c r="K175" i="8" s="1"/>
  <c r="K176" i="8" s="1"/>
  <c r="K177" i="8" s="1"/>
  <c r="K178" i="8" s="1"/>
  <c r="K179" i="8" s="1"/>
  <c r="K180" i="8" s="1"/>
  <c r="K181" i="8" s="1"/>
  <c r="K182" i="8" s="1"/>
  <c r="K183" i="8" s="1"/>
  <c r="K184" i="8" s="1"/>
  <c r="K185" i="8" s="1"/>
  <c r="K186" i="8" s="1"/>
  <c r="K187" i="8" s="1"/>
  <c r="K188" i="8" s="1"/>
  <c r="K189" i="8" s="1"/>
  <c r="K190" i="8" s="1"/>
  <c r="K191" i="8" s="1"/>
  <c r="K192" i="8" s="1"/>
  <c r="K193" i="8" s="1"/>
  <c r="K194" i="8" s="1"/>
  <c r="K195" i="8" s="1"/>
  <c r="K196" i="8" s="1"/>
  <c r="K197" i="8" s="1"/>
  <c r="K198" i="8" s="1"/>
  <c r="K199" i="8" s="1"/>
  <c r="K200" i="8" s="1"/>
  <c r="K201" i="8" s="1"/>
  <c r="K202" i="8" s="1"/>
  <c r="K203" i="8" s="1"/>
  <c r="K204" i="8" s="1"/>
  <c r="K205" i="8" s="1"/>
  <c r="K206" i="8" s="1"/>
  <c r="K207" i="8" s="1"/>
  <c r="K208" i="8" s="1"/>
  <c r="K209" i="8" s="1"/>
  <c r="K210" i="8" s="1"/>
  <c r="K211" i="8" s="1"/>
  <c r="K212" i="8" s="1"/>
  <c r="K213" i="8" s="1"/>
  <c r="K214" i="8" s="1"/>
  <c r="L19" i="3"/>
  <c r="L15" i="3"/>
  <c r="L27" i="3"/>
  <c r="H53" i="3"/>
  <c r="F53" i="3"/>
  <c r="C50" i="3"/>
  <c r="K51" i="3" l="1"/>
  <c r="K53" i="3" s="1"/>
  <c r="J51" i="3"/>
  <c r="J53" i="3" s="1"/>
  <c r="I51" i="3"/>
  <c r="L51" i="3" l="1"/>
  <c r="I53" i="3"/>
  <c r="F25" i="1" l="1"/>
  <c r="I25" i="1" s="1"/>
  <c r="F26" i="1" l="1"/>
  <c r="I26" i="1" s="1"/>
  <c r="H86" i="2"/>
  <c r="H90" i="2" s="1"/>
  <c r="F27" i="1" s="1"/>
  <c r="I27" i="1" s="1"/>
  <c r="I24" i="1" l="1"/>
  <c r="I302" i="1"/>
  <c r="K21" i="1" s="1"/>
  <c r="C12" i="3"/>
  <c r="E13" i="3" s="1"/>
  <c r="E53" i="3" s="1"/>
  <c r="C53" i="3" l="1"/>
  <c r="H55" i="3" s="1"/>
  <c r="K10" i="1"/>
  <c r="D13" i="3"/>
  <c r="L13" i="3" s="1"/>
  <c r="E55" i="3" l="1"/>
  <c r="F55" i="3"/>
  <c r="G55" i="3"/>
  <c r="D53" i="3"/>
  <c r="D55" i="3" s="1"/>
  <c r="J55" i="3"/>
  <c r="I55" i="3"/>
  <c r="K55" i="3"/>
  <c r="E54" i="3" l="1"/>
  <c r="F54" i="3" s="1"/>
  <c r="G54" i="3" s="1"/>
  <c r="H54" i="3" s="1"/>
  <c r="I54" i="3" s="1"/>
  <c r="J54" i="3" s="1"/>
  <c r="K54" i="3" s="1"/>
  <c r="D54" i="3"/>
</calcChain>
</file>

<file path=xl/sharedStrings.xml><?xml version="1.0" encoding="utf-8"?>
<sst xmlns="http://schemas.openxmlformats.org/spreadsheetml/2006/main" count="2607" uniqueCount="777">
  <si>
    <t xml:space="preserve">Planilha Orçamentária </t>
  </si>
  <si>
    <t>ITEM</t>
  </si>
  <si>
    <t>CÓDIGO</t>
  </si>
  <si>
    <t>FONTE</t>
  </si>
  <si>
    <t>DESCRIÇÃO DOS SERVIÇOS</t>
  </si>
  <si>
    <t>UN.</t>
  </si>
  <si>
    <t>QUANT.</t>
  </si>
  <si>
    <t>CUSTO (R$)</t>
  </si>
  <si>
    <t>PREÇO (R$)</t>
  </si>
  <si>
    <t>VALOR (R$)</t>
  </si>
  <si>
    <t>SERVIÇOS PRELIMINARES</t>
  </si>
  <si>
    <t>1.1</t>
  </si>
  <si>
    <t>ORSE</t>
  </si>
  <si>
    <t>m²</t>
  </si>
  <si>
    <t>1.2</t>
  </si>
  <si>
    <t>1.3</t>
  </si>
  <si>
    <t>SINAPI</t>
  </si>
  <si>
    <t>un</t>
  </si>
  <si>
    <t>1.4</t>
  </si>
  <si>
    <t>1.5</t>
  </si>
  <si>
    <t>1.6</t>
  </si>
  <si>
    <t>1.7</t>
  </si>
  <si>
    <t>1.8</t>
  </si>
  <si>
    <t>1.9</t>
  </si>
  <si>
    <t>m</t>
  </si>
  <si>
    <t>MOVIMENTO DE TERRA PARA FUNDAÇÕES</t>
  </si>
  <si>
    <t>2.1</t>
  </si>
  <si>
    <t>m³</t>
  </si>
  <si>
    <t>ESCAVAÇÃO MANUAL DE VALA COM PROFUNDIDADE MENOR OU IGUAL A 1,30 M. </t>
  </si>
  <si>
    <t>REATERRO MANUAL DE VALAS COM COMPACTAÇÃO MECANIZADA. </t>
  </si>
  <si>
    <t>FUNDAÇÕES</t>
  </si>
  <si>
    <t>3.1</t>
  </si>
  <si>
    <t>CONCRETO ARMADO - SAPATAS</t>
  </si>
  <si>
    <t>LASTRO DE CONCRETO MAGRO, APLICADO EM BLOCOS DE COROAMENTO OU SAPATAS, ESPESSURA DE 5 CM. </t>
  </si>
  <si>
    <t>FABRICAÇÃO, MONTAGEM E DESMONTAGEM DE FÔRMA PARA VIGA BALDRAME, EM CHAPA DE MADEIRA COMPENSADA RESINADA, E=17 MM, 4 UTILIZAÇÕES.</t>
  </si>
  <si>
    <t>ARMAÇÃO DE BLOCO, VIGA BALDRAME OU SAPATA UTILIZANDO AÇO CA-50 DE 6,3 MM - MONTAGEM.</t>
  </si>
  <si>
    <t>kg</t>
  </si>
  <si>
    <t>ARMAÇÃO DE BLOCO, VIGA BALDRAME OU SAPATA UTILIZANDO AÇO CA-50 DE 8 MM - MONTAGEM.</t>
  </si>
  <si>
    <t>ARMAÇÃO DE BLOCO, VIGA BALDRAME OU SAPATA UTILIZANDO AÇO CA-50 DE 10 MM - MONTAGEM.</t>
  </si>
  <si>
    <t>ARMAÇÃO DE BLOCO, VIGA BALDRAME E SAPATA UTILIZANDO AÇO CA-60 DE 5 MM - MONTAGEM.</t>
  </si>
  <si>
    <t>CONCRETO FCK = 25MPA, TRAÇO 1:2,3:2,7 (EM MASSA SECA DE CIMENTO/ AREIA MÉDIA/ BRITA 1) - PREPARO MECÂNICO COM BETONEIRA 600 L.</t>
  </si>
  <si>
    <t>3.2</t>
  </si>
  <si>
    <t>CONCRETO ARMADO - VIGAS BALDRAMES</t>
  </si>
  <si>
    <t>SUPERESTRUTURA</t>
  </si>
  <si>
    <t>4.1</t>
  </si>
  <si>
    <t>CONCRETO ARMADO - VIGAS</t>
  </si>
  <si>
    <t>4.1.1</t>
  </si>
  <si>
    <t>MONTAGEM E DESMONTAGEM DE FÔRMA DE PILARES RETANGULARES E ESTRUTURAS SIMILARES, PÉ-DIREITO DUPLO, EM CHAPA DE MADEIRA COMPENSADA PLASTIFICADA, 12 UTILIZAÇÕES.</t>
  </si>
  <si>
    <t>4.1.2</t>
  </si>
  <si>
    <t>ARMAÇÃO DE ESTRUTURAS DE CONCRETO ARMADO, EXCETO VIGAS, PILARES, LAJES E FUNDAÇÕES, UTILIZANDO AÇO CA-60 DE 5,0 MM - MONTAGEM.</t>
  </si>
  <si>
    <t>4.1.3</t>
  </si>
  <si>
    <t>ARMAÇÃO DE ESTRUTURAS DE CONCRETO ARMADO, EXCETO VIGAS, PILARES, LAJES E FUNDAÇÕES, UTILIZANDO AÇO CA-50 DE 6,3 MM - MONTAGEM.</t>
  </si>
  <si>
    <t>4.1.4</t>
  </si>
  <si>
    <t>ARMAÇÃO DE ESTRUTURAS DE CONCRETO ARMADO, EXCETO VIGAS, PILARES, LAJES E FUNDAÇÕES, UTILIZANDO AÇO CA-50 DE 8,0 MM - MONTAGEM</t>
  </si>
  <si>
    <t>ARMAÇÃO DE ESTRUTURAS DE CONCRETO ARMADO, EXCETO VIGAS, PILARES, LAJES E FUNDAÇÕES, UTILIZANDO AÇO CA-50 DE 10,0 MM - MONTAGEM.</t>
  </si>
  <si>
    <t>4.2</t>
  </si>
  <si>
    <t>CONCRETO ARMADO - LAJES E PILARES</t>
  </si>
  <si>
    <t>4.2.1</t>
  </si>
  <si>
    <t>MONTAGEM E DESMONTAGEM DE FÔRMA DE LAJE MACIÇA, PÉ-DIREITO DUPLO, EM CHAPA DE MADEIRA COMPENSADA PLASTIFICADA, 12 UTILIZAÇÕES.</t>
  </si>
  <si>
    <t>4.2.2</t>
  </si>
  <si>
    <t>4.2.3</t>
  </si>
  <si>
    <t>4.2.4</t>
  </si>
  <si>
    <t>4.2.5</t>
  </si>
  <si>
    <t>LAJE PRÉ-MOLDADA UNIDIRECIONAL, BIAPOIADA, PARA FORRO, ENCHIMENTO EM CERÂMICA, VIGOTA CONVENCIONAL, ALTURA TOTAL DA LAJE (ENCHIMENTO+CAPA) = (8+3). </t>
  </si>
  <si>
    <t>CONCRETO ARMADO - ARQUIBANCADAS E BANCOS</t>
  </si>
  <si>
    <t>CONCRETO ARMADO - LAJE DE PISO PARA QUADRA</t>
  </si>
  <si>
    <t>ARMAÇÃO PARA EXECUÇÃO DE RADIER, PISO DE CONCRETO OU LAJE SOBRE SOLO, COM USO DE TELA Q-92.</t>
  </si>
  <si>
    <t>CONCRETO ARMADO - VERGAS E CONTRAVERGAS</t>
  </si>
  <si>
    <t>SISTEMAS DE VEDAÇÃO VERTICAL</t>
  </si>
  <si>
    <t>5.1</t>
  </si>
  <si>
    <t>ELEMENTO VAZADO</t>
  </si>
  <si>
    <t>5.1.1</t>
  </si>
  <si>
    <t>5.2</t>
  </si>
  <si>
    <t>ALVENARIA DE VEDAÇÃO</t>
  </si>
  <si>
    <t>5.2.1</t>
  </si>
  <si>
    <t>ALVENARIA DE VEDAÇÃO DE BLOCOS CERÂMICOS FURADOS NA HORIZONTAL DE 9X19X19 CM (ESPESSURA 9 CM) E ARGAMASSA DE ASSENTAMENTO COM PREPARO EM BETONEIRA. </t>
  </si>
  <si>
    <t>5.2.2</t>
  </si>
  <si>
    <t>ALVENARIA DE VEDAÇÃO DE BLOCOS CERÂMICOS MACIÇOS DE 5X10X20CM (ESPESSURA 10CM) E ARGAMASSA DE ASSENTAMENTO COM PREPARO EM BETONEIRA. AF_05/2020</t>
  </si>
  <si>
    <t>5.3</t>
  </si>
  <si>
    <t>ALVENARIA EM ARQUIBANCADAS</t>
  </si>
  <si>
    <t>5.3.1</t>
  </si>
  <si>
    <t>ESQUADRIAS</t>
  </si>
  <si>
    <t>6.1</t>
  </si>
  <si>
    <t>6.1.1</t>
  </si>
  <si>
    <t>KIT DE PORTA DE MADEIRA PARA PINTURA, SEMI-OCA (LEVE OU MÉDIA), PADRÃO POPULAR, 90X210CM, ESPESSURA DE 3,5CM, ITENS INCLUSOS: DOBRADIÇAS, MONTAGEM E INSTALAÇÃO DO BATENTE, FECHADURA COM EXECUÇÃO DO FURO - FORNECIMENTO E INSTALAÇÃO.</t>
  </si>
  <si>
    <t>KIT DE PORTA DE MADEIRA PARA PINTURA, SEMI-OCA (LEVE OU MÉDIA), PADRÃO POPULAR, 60X210CM, ESPESSURA DE 3,5CM, ITENS INCLUSOS: DOBRADIÇAS, MONTAGEM E INSTALAÇÃO DO BATENTE, FECHADURA COM EXECUÇÃO DO FURO - FORNECIMENTO E INSTALAÇÃO.</t>
  </si>
  <si>
    <t>6.2</t>
  </si>
  <si>
    <t>FERRAGENS E ACESSÓRIOS</t>
  </si>
  <si>
    <t>6.2.1</t>
  </si>
  <si>
    <t>6.2.2</t>
  </si>
  <si>
    <t>6.3</t>
  </si>
  <si>
    <t>6.3.1</t>
  </si>
  <si>
    <t>VIDROS</t>
  </si>
  <si>
    <t>SISTEMAS DE COBERTURA</t>
  </si>
  <si>
    <t>7.1</t>
  </si>
  <si>
    <t>7.2</t>
  </si>
  <si>
    <t>IMPERMEABILIZAÇÃO</t>
  </si>
  <si>
    <t>8.1</t>
  </si>
  <si>
    <t>IMPERMEABILIZAÇÃO DE SUPERFÍCIE COM ARGAMASSA POLIMÉRICA / MEMBRANA ACRÍLICA, 3 DEMÃOS.</t>
  </si>
  <si>
    <t>8.2</t>
  </si>
  <si>
    <t>APLICAÇÃO DE LONA PLÁSTICA PARA EXECUÇÃO DE PAVIMENTOS DE CONCRETO. </t>
  </si>
  <si>
    <t>REVESTIMENTOS INTERNO E EXTERNO</t>
  </si>
  <si>
    <t>9.1</t>
  </si>
  <si>
    <t>9.2</t>
  </si>
  <si>
    <t>SISTEMAS DE PISOS</t>
  </si>
  <si>
    <t>10.1</t>
  </si>
  <si>
    <t>PAVIMENTAÇÃO INTERNA</t>
  </si>
  <si>
    <t xml:space="preserve">IMPERMEABILIZAÇÃO DE SUPERFÍCIE COM ARGAMASSA POLIMÉRICA / MEMBRANA ACRÍLICA, 3 DEMÃOS. </t>
  </si>
  <si>
    <t>10.2</t>
  </si>
  <si>
    <t>PAVIMENTAÇÃO EXTERNA</t>
  </si>
  <si>
    <t>PINTURAS E ACABAMENTOS</t>
  </si>
  <si>
    <t>11.1</t>
  </si>
  <si>
    <t>APLICAÇÃO MANUAL DE MASSA ACRÍLICA EM PAREDES EXTERNAS DE CASAS, DUAS DEMÃOS</t>
  </si>
  <si>
    <t>11.2</t>
  </si>
  <si>
    <t>APLICAÇÃO MANUAL DE PINTURA COM TINTA LÁTEX ACRÍLICA EM PAREDES, DUAS DEMÃOS. </t>
  </si>
  <si>
    <t>APLICAÇÃO MANUAL DE PINTURA COM TINTA LÁTEX ACRÍLICA EM TETO, DUAS DEMÃOS. AF_06</t>
  </si>
  <si>
    <t>PINTURA DE PISO COM TINTA EPÓXI, APLICAÇÃO MANUAL, 2 DEMÃOS, INCLUSO PRIMER EPÓXI</t>
  </si>
  <si>
    <t>PINTURA DE DEMARCAÇÃO DE QUADRA POLIESPORTIVA COM TINTA EPÓXI, E = 5 CM, APLICAÇÃO MANUAL.</t>
  </si>
  <si>
    <t>PINTURA COM TINTA EPOXÍDICA DE ACABAMENTO PULVERIZADA SOBRE PERFIL METÁLICO EXECUTADO EM FÁBRICA (02 DEMÃOS)</t>
  </si>
  <si>
    <t>12.1</t>
  </si>
  <si>
    <t>TUBULAÇÕES E CONEXÕES DE PVC</t>
  </si>
  <si>
    <t>12.2</t>
  </si>
  <si>
    <t>REGISTROS E OUTROS</t>
  </si>
  <si>
    <t>INSTALAÇÃO SANITÁRIA</t>
  </si>
  <si>
    <t>13.1</t>
  </si>
  <si>
    <t>13.1.1</t>
  </si>
  <si>
    <t>13.1.2</t>
  </si>
  <si>
    <t>13.2</t>
  </si>
  <si>
    <t>CAIXAS E ACESSÓRIOS</t>
  </si>
  <si>
    <t>13.2.1</t>
  </si>
  <si>
    <t>CAIXA SIFONADA, PVC, DN 150 X 185 X 75 MM, FORNECIDA E INSTALADA EM RAMAIS DE ENCAMINHAMENTO DE ÁGUA PLUVIAL.</t>
  </si>
  <si>
    <t>13.2.2</t>
  </si>
  <si>
    <t>13.2.3</t>
  </si>
  <si>
    <t>13.2.4</t>
  </si>
  <si>
    <t>13.2.5</t>
  </si>
  <si>
    <t>13.2.6</t>
  </si>
  <si>
    <t>13.2.7</t>
  </si>
  <si>
    <t>DRENAGEM DE ÁGUAS PLUVIAIS</t>
  </si>
  <si>
    <t>14.1</t>
  </si>
  <si>
    <t>LOUÇAS, ACESSÓRIOS E METAIS</t>
  </si>
  <si>
    <t>15.1</t>
  </si>
  <si>
    <t>VASO SANITÁRIO SIFONADO COM CAIXA ACOPLADA LOUÇA BRANCA - FORNECIMENTO E INSTALAÇÃO.</t>
  </si>
  <si>
    <t>15.2</t>
  </si>
  <si>
    <t>15.3</t>
  </si>
  <si>
    <t>SISTEMA DE PROTEÇÃO CONTRA INCÊNCIO</t>
  </si>
  <si>
    <t>16.1</t>
  </si>
  <si>
    <t>16.2</t>
  </si>
  <si>
    <t>16.3</t>
  </si>
  <si>
    <t>16.4</t>
  </si>
  <si>
    <t>PLACA DE SINALIZACAO DE SEGURANCA CONTRA INCENDIO, FOTOLUMINESCENTE, QUADRADA, *20 X 20* CM, EM PVC *2* MM ANTI-CHAMAS (SIMBOLOS, CORES E PICTOGRAMAS CONFORME NBR 16820)</t>
  </si>
  <si>
    <t>16.5</t>
  </si>
  <si>
    <t>INSTALAÇÃO ELÉTRICA - 220V</t>
  </si>
  <si>
    <t>17.1</t>
  </si>
  <si>
    <t>CENTRO DE DISTRIBUIÇÃO</t>
  </si>
  <si>
    <t>17.2</t>
  </si>
  <si>
    <t>ELETRODUTOS E ACESSÓRIOS</t>
  </si>
  <si>
    <t>17.3</t>
  </si>
  <si>
    <t>CABOS E FIOS CONDUTORES</t>
  </si>
  <si>
    <t>17.4</t>
  </si>
  <si>
    <t>ILUMINAÇÃO, TOMADAS E INTERRUPTORES</t>
  </si>
  <si>
    <t>SISTEMA DE PROTEÇÃO CONTRA DESCARGAS ATMOSFÉRICAS (SPDA)</t>
  </si>
  <si>
    <t>18.1</t>
  </si>
  <si>
    <t>18.2</t>
  </si>
  <si>
    <t>18.3</t>
  </si>
  <si>
    <t>18.4</t>
  </si>
  <si>
    <t>SERVIÇOS COMPLEMENTARES</t>
  </si>
  <si>
    <t>19.1</t>
  </si>
  <si>
    <t>GERAL</t>
  </si>
  <si>
    <t>19.2</t>
  </si>
  <si>
    <t>PORTÃO E GRADIL METÁLICO</t>
  </si>
  <si>
    <t>SERVIÇOS FINAIS</t>
  </si>
  <si>
    <t>20.1</t>
  </si>
  <si>
    <t>20.2</t>
  </si>
  <si>
    <t>PLACA DE INAUGURACAO METALICA, *40* CM X *60* CM</t>
  </si>
  <si>
    <t>MURO DE FECHAMENTO E ADMINISTRAÇÃO</t>
  </si>
  <si>
    <t>INFRA ESTRUTURA</t>
  </si>
  <si>
    <t>Sub-Total</t>
  </si>
  <si>
    <t>21.1</t>
  </si>
  <si>
    <t xml:space="preserve">ESCAVAÇÃO MANUAL DE VALA COM PROFUNDIDADE MENOR OU IGUAL A 1,30 M. </t>
  </si>
  <si>
    <t>M3</t>
  </si>
  <si>
    <t>21.2</t>
  </si>
  <si>
    <t xml:space="preserve"> (COMPOSIÇÃO REPRESENTATIVA) EXECUÇÃO DE ESTRUTURAS DE CONCRETO ARMADO CONVENCIONAL, PARA EDIFICAÇÃO HABITACIONAL MULTIFAMILIAR (PRÉDIO), FCK = 25 MPA.</t>
  </si>
  <si>
    <t>M²</t>
  </si>
  <si>
    <t xml:space="preserve">ALVENARIA  </t>
  </si>
  <si>
    <t xml:space="preserve"> SERVIÇO DE ALVENARIA DE VEDAÇÃO DE BLOCOS VAZADOS DE CERÂMICA DE 9X19X19CM (ESPESSURA 9CM), PARA EDIFICAÇÃO HABITACIONAL MULTIFAMILIAR</t>
  </si>
  <si>
    <t>SUPRAESTRUTURA</t>
  </si>
  <si>
    <t>M³</t>
  </si>
  <si>
    <t>M2</t>
  </si>
  <si>
    <t xml:space="preserve">PISO </t>
  </si>
  <si>
    <t xml:space="preserve">CONTRAPISO EM ARGAMASSA TRAÇO 1:4 (CIMENTO E AREIA), PREPARO MANUAL, APLICADO EM ÁREAS SECAS SOBRE LAJE, NÃO ADERIDO, ESPESSURA 5CM. </t>
  </si>
  <si>
    <t>UND</t>
  </si>
  <si>
    <t>REVESTIMENTOS EM PAREDES</t>
  </si>
  <si>
    <t>CHAPISCO APLICADO EM ALVENARIA (COM PRESENÇA DE VÃOS) E ESTRUTURAS DE CONCRETO DE FACHADA, COM COLHER DE PEDREIRO. ARGAMASSA TRAÇO 1:3 COM PREPARO EM BETONEIRA 400L.</t>
  </si>
  <si>
    <t>GRADIL EM FERRO FIXADO EM VÃOS DE JANELAS, FORMADO POR BARRAS CHATAS DE 25X4,8 MM.</t>
  </si>
  <si>
    <t>PINTURA</t>
  </si>
  <si>
    <t xml:space="preserve">APLICAÇÃO MANUAL DE MASSA ACRÍLICA EM PAREDES EXTERNAS DE CASAS, DUAS DEMÃOS. </t>
  </si>
  <si>
    <t xml:space="preserve">PINTURA COM TINTA ALQUÍDICA DE ACABAMENTO (ESMALTE SINTÉTICO ACETINADO) APLICADA A ROLO OU PINCEL SOBRE SUPERFÍCIES METÁLICAS (EXCETO PERFIL) EXECUTADO EM OBRA (02 DEMÃOS). </t>
  </si>
  <si>
    <t>COBERTA</t>
  </si>
  <si>
    <t>TRAMA DE MADEIRA COMPOSTA POR TERÇAS PARA TELHADOS DE ATÉ 2 ÁGUAS PARA TELHA ESTRUTURAL DE FIBROCIMENTO, INCLUSO TRANSPORTE VERTICAL.</t>
  </si>
  <si>
    <t xml:space="preserve"> CALHA EM CHAPA DE AÇO GALVANIZADO NÚMERO 24, DESENVOLVIMENTO DE 50 CM, INCLUSO TRANSPORTE VERTICAL</t>
  </si>
  <si>
    <t xml:space="preserve">M </t>
  </si>
  <si>
    <t>TELHAMENTO COM TELHA ONDULADA DE FIBROCIMENTO E = 6 MM, COM RECOBRIMENTO LATERAL DE 1/4 DE ONDA PARA TELHADO COM INCLINAÇÃO MAIOR QUE 10°, COM ATÉ 2 ÁGUAS, INCLUSO IÇAMENTO.</t>
  </si>
  <si>
    <t>Valor TOTAL com BDI</t>
  </si>
  <si>
    <t>MURO FECHAMENTO</t>
  </si>
  <si>
    <t>ADMINISTRAÇÃO</t>
  </si>
  <si>
    <t>JARDINEIRAS</t>
  </si>
  <si>
    <t>TOTAL</t>
  </si>
  <si>
    <t>MURO FACHADA</t>
  </si>
  <si>
    <t xml:space="preserve">TOTAL </t>
  </si>
  <si>
    <t>M</t>
  </si>
  <si>
    <t>21.3</t>
  </si>
  <si>
    <t>21.4</t>
  </si>
  <si>
    <t>21.5</t>
  </si>
  <si>
    <t>21.0</t>
  </si>
  <si>
    <t xml:space="preserve">SISTEMAS DE COBERTURA </t>
  </si>
  <si>
    <t xml:space="preserve">IMPERMEABILIZAÇÃO </t>
  </si>
  <si>
    <t>REVESTIMENTOS INTERNOS E EXTERNOS</t>
  </si>
  <si>
    <t>INSTALAÇÕES HIDRÁULICA</t>
  </si>
  <si>
    <t>Valores totais</t>
  </si>
  <si>
    <t>Obra: Quadra coberta com vestiário</t>
  </si>
  <si>
    <t>Composição de Encargos Sociais</t>
  </si>
  <si>
    <t>DESCRIÇÃO</t>
  </si>
  <si>
    <t>HORISTA</t>
  </si>
  <si>
    <t>MENSALISTA</t>
  </si>
  <si>
    <t>%</t>
  </si>
  <si>
    <t>GRUPO A</t>
  </si>
  <si>
    <t>Al</t>
  </si>
  <si>
    <t>INSS</t>
  </si>
  <si>
    <t>0,00%</t>
  </si>
  <si>
    <t>A2</t>
  </si>
  <si>
    <t>SESI</t>
  </si>
  <si>
    <t>1,50%</t>
  </si>
  <si>
    <t>A3</t>
  </si>
  <si>
    <t>SENA!</t>
  </si>
  <si>
    <t>1,00%</t>
  </si>
  <si>
    <t>1,00 %</t>
  </si>
  <si>
    <t>A4</t>
  </si>
  <si>
    <t>INCRA</t>
  </si>
  <si>
    <t>0 ,20 %</t>
  </si>
  <si>
    <t>0,20 %</t>
  </si>
  <si>
    <t>AS</t>
  </si>
  <si>
    <t>SEBRAE</t>
  </si>
  <si>
    <t>0,60%</t>
  </si>
  <si>
    <t>A6</t>
  </si>
  <si>
    <t>Salário Educação</t>
  </si>
  <si>
    <t>2,50%</t>
  </si>
  <si>
    <t>A7</t>
  </si>
  <si>
    <t>Seguro Contra Acidentes de Trabalho</t>
  </si>
  <si>
    <t>3,00%</t>
  </si>
  <si>
    <t>A8</t>
  </si>
  <si>
    <t>FGTS</t>
  </si>
  <si>
    <t>8 ,00%</t>
  </si>
  <si>
    <t>8,00%</t>
  </si>
  <si>
    <t>A9</t>
  </si>
  <si>
    <t>SECONCI</t>
  </si>
  <si>
    <t>0 ,00%</t>
  </si>
  <si>
    <t>0,0 0%</t>
  </si>
  <si>
    <t>A</t>
  </si>
  <si>
    <t>Total</t>
  </si>
  <si>
    <t>16,80%</t>
  </si>
  <si>
    <t>GRUPOB</t>
  </si>
  <si>
    <t>B1</t>
  </si>
  <si>
    <t>Repouso Semanal Remunerado</t>
  </si>
  <si>
    <t>18,05%</t>
  </si>
  <si>
    <t>Não incide</t>
  </si>
  <si>
    <t>B2</t>
  </si>
  <si>
    <t>Feriados</t>
  </si>
  <si>
    <t>4,68%</t>
  </si>
  <si>
    <t>B3</t>
  </si>
  <si>
    <t>Auxilio - Enfermidade</t>
  </si>
  <si>
    <t>B4</t>
  </si>
  <si>
    <t>13º Salário</t>
  </si>
  <si>
    <t>8,33%</t>
  </si>
  <si>
    <t>B5</t>
  </si>
  <si>
    <t>Licença Paternidade</t>
  </si>
  <si>
    <t>0,07%</t>
  </si>
  <si>
    <t>0,06%</t>
  </si>
  <si>
    <t>B6</t>
  </si>
  <si>
    <t>Faltas Justificadas</t>
  </si>
  <si>
    <t>0,56%</t>
  </si>
  <si>
    <t>B7</t>
  </si>
  <si>
    <t>Dias de Chuvas</t>
  </si>
  <si>
    <t>1,84%</t>
  </si>
  <si>
    <t>B8</t>
  </si>
  <si>
    <t>Auxilio Acidente de Trabalho</t>
  </si>
  <si>
    <t>0,08%</t>
  </si>
  <si>
    <t>B9</t>
  </si>
  <si>
    <t>Férias Gozadas</t>
  </si>
  <si>
    <t>B10</t>
  </si>
  <si>
    <t>Salário Maternidade</t>
  </si>
  <si>
    <t>0,03%</t>
  </si>
  <si>
    <t>B</t>
  </si>
  <si>
    <t>GRUPO C</t>
  </si>
  <si>
    <t>Cl</t>
  </si>
  <si>
    <t>Aviso Prévio Indenizado</t>
  </si>
  <si>
    <t>3,62%</t>
  </si>
  <si>
    <t>C2</t>
  </si>
  <si>
    <t>Aviso Prévio Trabalhado</t>
  </si>
  <si>
    <t>0,11%</t>
  </si>
  <si>
    <t>0,09%</t>
  </si>
  <si>
    <t>C3</t>
  </si>
  <si>
    <t>Férias Indenizadas</t>
  </si>
  <si>
    <t>C4</t>
  </si>
  <si>
    <t>Depósito Rescisão Sem Justa Causa</t>
  </si>
  <si>
    <t>cs</t>
  </si>
  <si>
    <t>Indenização Adicional</t>
  </si>
  <si>
    <t>0,40%</t>
  </si>
  <si>
    <t>0,3 0%</t>
  </si>
  <si>
    <t>e</t>
  </si>
  <si>
    <t>GRUPO D</t>
  </si>
  <si>
    <t>D1</t>
  </si>
  <si>
    <t>Reincidência  de Grupo A sobre Grupo B</t>
  </si>
  <si>
    <t>0 ,40%</t>
  </si>
  <si>
    <t>0,30%</t>
  </si>
  <si>
    <t>D</t>
  </si>
  <si>
    <t>8,06%</t>
  </si>
  <si>
    <t>TOTAL (A+B+C+D)</t>
  </si>
  <si>
    <t>Composição de BDI com desoneração - serviços</t>
  </si>
  <si>
    <t>AC - ADMINISTRAÇÃO CENTRAL</t>
  </si>
  <si>
    <t>S+G - TAXA DE SEGUROS E GARANTIA</t>
  </si>
  <si>
    <t>R - TAXA DE RISCOS</t>
  </si>
  <si>
    <t>GRUPO B</t>
  </si>
  <si>
    <t>DF - DESPESAS FINANCEIRAS</t>
  </si>
  <si>
    <t>L - LUCRO</t>
  </si>
  <si>
    <t xml:space="preserve">  </t>
  </si>
  <si>
    <t>I - INCIDÊNCIA DE IMPOSTOS</t>
  </si>
  <si>
    <t>PIS</t>
  </si>
  <si>
    <t>COFINS</t>
  </si>
  <si>
    <t>ISS</t>
  </si>
  <si>
    <t>FD - FATOR DE DESONERAÇÃO (CPRB)</t>
  </si>
  <si>
    <t>BDI COM IMPOSTOS</t>
  </si>
  <si>
    <t>Fórmula para cálculo do BDI conforme Acórdão Nº 2622/2013 – TCU – Plenário</t>
  </si>
  <si>
    <t>AC</t>
  </si>
  <si>
    <t xml:space="preserve"> = taxa de Administração Central;</t>
  </si>
  <si>
    <t xml:space="preserve">S </t>
  </si>
  <si>
    <t xml:space="preserve"> = Taxa deSeguros</t>
  </si>
  <si>
    <t xml:space="preserve">R </t>
  </si>
  <si>
    <t xml:space="preserve"> = taxa de risco</t>
  </si>
  <si>
    <t xml:space="preserve">G </t>
  </si>
  <si>
    <t xml:space="preserve"> = taxa de garantias</t>
  </si>
  <si>
    <t>DF</t>
  </si>
  <si>
    <t xml:space="preserve"> = taxa de despesas financeiras</t>
  </si>
  <si>
    <t xml:space="preserve">L </t>
  </si>
  <si>
    <t xml:space="preserve"> = taxa de lucro/remuneração</t>
  </si>
  <si>
    <t xml:space="preserve">I </t>
  </si>
  <si>
    <t xml:space="preserve"> = taxa de incidência de impostos(PIS, COFINS, ISS,FD)</t>
  </si>
  <si>
    <t>BDI =</t>
  </si>
  <si>
    <t>(1+AC+S+R+G) (1+DF) (1+L)</t>
  </si>
  <si>
    <t>- 1                    =</t>
  </si>
  <si>
    <t xml:space="preserve"> ( 1 - I )</t>
  </si>
  <si>
    <t>Local: Girau do Ponciano-AL</t>
  </si>
  <si>
    <t xml:space="preserve">Horista:  </t>
  </si>
  <si>
    <t xml:space="preserve">Mensalista:  </t>
  </si>
  <si>
    <t>BDI</t>
  </si>
  <si>
    <t>Encargos Sociais c/deson</t>
  </si>
  <si>
    <t>CRONOGRAMA</t>
  </si>
  <si>
    <t>Reincidência de Grupo A sobre Aviso Prévio
Trabalhado e Reincidência  do FGTS sobre Aviso Prévio Indenizado</t>
  </si>
  <si>
    <t>MEMORIAL DE CÁLCULO</t>
  </si>
  <si>
    <t>ADMINISTRAÇÃO DA OBRA</t>
  </si>
  <si>
    <t>mês</t>
  </si>
  <si>
    <t>BANCO</t>
  </si>
  <si>
    <t>DISCRIMINACÃO</t>
  </si>
  <si>
    <t xml:space="preserve">   UNID</t>
  </si>
  <si>
    <t xml:space="preserve">    COEF</t>
  </si>
  <si>
    <t xml:space="preserve">   P. UNIT.   </t>
  </si>
  <si>
    <t xml:space="preserve">    TOTAL </t>
  </si>
  <si>
    <t>MÊS</t>
  </si>
  <si>
    <t>COMP00</t>
  </si>
  <si>
    <t>ENGENHEIRO CIVIL DE OBRA JUNIOR COM ENCARGOS COMPLEMENTARES</t>
  </si>
  <si>
    <t>MESTRE DE OBRAS COM ENCARGOS COMPLEMENTARES</t>
  </si>
  <si>
    <t>VIGIA DIURNO COM ENCARGOS COMPLEMENTARES</t>
  </si>
  <si>
    <t>COMPOSIÇÕES DE CUSTO</t>
  </si>
  <si>
    <t>2.0</t>
  </si>
  <si>
    <t>3.0</t>
  </si>
  <si>
    <t>3.3</t>
  </si>
  <si>
    <t>3.4</t>
  </si>
  <si>
    <t>4.0</t>
  </si>
  <si>
    <t>4.1.5</t>
  </si>
  <si>
    <t>4.1.6</t>
  </si>
  <si>
    <t>4.1.7</t>
  </si>
  <si>
    <t>4.2.6</t>
  </si>
  <si>
    <t>4.2.7</t>
  </si>
  <si>
    <t>5.0</t>
  </si>
  <si>
    <t>5.1.2</t>
  </si>
  <si>
    <t>5.1.3</t>
  </si>
  <si>
    <t>5.1.4</t>
  </si>
  <si>
    <t>5.1.5</t>
  </si>
  <si>
    <t>5.1.6</t>
  </si>
  <si>
    <t>5.2.3</t>
  </si>
  <si>
    <t>5.2.4</t>
  </si>
  <si>
    <t>5.2.5</t>
  </si>
  <si>
    <t>5.2.6</t>
  </si>
  <si>
    <t>5.2.7</t>
  </si>
  <si>
    <t>5.3.2</t>
  </si>
  <si>
    <t>5.3.3</t>
  </si>
  <si>
    <t>5.3.4</t>
  </si>
  <si>
    <t>5.3.5</t>
  </si>
  <si>
    <t>5.3.6</t>
  </si>
  <si>
    <t>5.4</t>
  </si>
  <si>
    <t>5.4.1</t>
  </si>
  <si>
    <t>5.4.2</t>
  </si>
  <si>
    <t>5.4.3</t>
  </si>
  <si>
    <t>5.4.4</t>
  </si>
  <si>
    <t>5.5</t>
  </si>
  <si>
    <t>5.5.1</t>
  </si>
  <si>
    <t>6.0</t>
  </si>
  <si>
    <t>7.0</t>
  </si>
  <si>
    <t>7.1.1</t>
  </si>
  <si>
    <t>7.1.2</t>
  </si>
  <si>
    <t>7.1.3</t>
  </si>
  <si>
    <t>7.2.1</t>
  </si>
  <si>
    <t>7.3</t>
  </si>
  <si>
    <t>7.3.1</t>
  </si>
  <si>
    <t>8.0</t>
  </si>
  <si>
    <t>9.0</t>
  </si>
  <si>
    <t>10.0</t>
  </si>
  <si>
    <t>10.3</t>
  </si>
  <si>
    <t>10.4</t>
  </si>
  <si>
    <t>11.0</t>
  </si>
  <si>
    <t>11.1.1</t>
  </si>
  <si>
    <t>11.1.2</t>
  </si>
  <si>
    <t>11.1.3</t>
  </si>
  <si>
    <t>11.1.4</t>
  </si>
  <si>
    <t>11.2.1</t>
  </si>
  <si>
    <t>11.2.2</t>
  </si>
  <si>
    <t>11.2.3</t>
  </si>
  <si>
    <t>12.0</t>
  </si>
  <si>
    <t>12.3</t>
  </si>
  <si>
    <t>12.4</t>
  </si>
  <si>
    <t>12.5</t>
  </si>
  <si>
    <t>12.6</t>
  </si>
  <si>
    <t>12.7</t>
  </si>
  <si>
    <t>12.8</t>
  </si>
  <si>
    <t>13.0</t>
  </si>
  <si>
    <t>14.0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</si>
  <si>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</si>
  <si>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</si>
  <si>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</si>
  <si>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</si>
  <si>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</si>
  <si>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</si>
  <si>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</si>
  <si>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</si>
  <si>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15.0</t>
  </si>
  <si>
    <t>16.0</t>
  </si>
  <si>
    <t>16.6</t>
  </si>
  <si>
    <t>16.7</t>
  </si>
  <si>
    <t>16.8</t>
  </si>
  <si>
    <t>16.9</t>
  </si>
  <si>
    <t>16.10</t>
  </si>
  <si>
    <t>16.11</t>
  </si>
  <si>
    <t>17.0</t>
  </si>
  <si>
    <t>18.0</t>
  </si>
  <si>
    <t>18.1.1</t>
  </si>
  <si>
    <t>18.1.2</t>
  </si>
  <si>
    <t>18.1.3</t>
  </si>
  <si>
    <t>18.1.4</t>
  </si>
  <si>
    <t>18.1.5</t>
  </si>
  <si>
    <t>18.2.1</t>
  </si>
  <si>
    <t>18.2.2</t>
  </si>
  <si>
    <t>18.2.3</t>
  </si>
  <si>
    <t>18.2.4</t>
  </si>
  <si>
    <t>18.2.5</t>
  </si>
  <si>
    <t>18.2.6</t>
  </si>
  <si>
    <t>18.3.1</t>
  </si>
  <si>
    <t>18.3.2</t>
  </si>
  <si>
    <t>18.4.1</t>
  </si>
  <si>
    <t>18.4.2</t>
  </si>
  <si>
    <t>18.4.3</t>
  </si>
  <si>
    <t>18.4.4</t>
  </si>
  <si>
    <t>18.4.5</t>
  </si>
  <si>
    <t>19.0</t>
  </si>
  <si>
    <t>19.3</t>
  </si>
  <si>
    <t>19.4</t>
  </si>
  <si>
    <t>19.5</t>
  </si>
  <si>
    <t>19.6</t>
  </si>
  <si>
    <t>19.7</t>
  </si>
  <si>
    <t>19.8</t>
  </si>
  <si>
    <t>20.0</t>
  </si>
  <si>
    <t>20.1.1</t>
  </si>
  <si>
    <t>20.1.2</t>
  </si>
  <si>
    <t>20.1.3</t>
  </si>
  <si>
    <t>20.1.4</t>
  </si>
  <si>
    <t>20.1.5</t>
  </si>
  <si>
    <t>20.2.1</t>
  </si>
  <si>
    <t>20.2.2</t>
  </si>
  <si>
    <t>PESO (KG)</t>
  </si>
  <si>
    <t>DESCONT.</t>
  </si>
  <si>
    <t>ADC.</t>
  </si>
  <si>
    <t>UNIDADE</t>
  </si>
  <si>
    <t>ALTURA (M)</t>
  </si>
  <si>
    <t>AREA (M²)</t>
  </si>
  <si>
    <t>VOLUME (M³)</t>
  </si>
  <si>
    <t>COMP. (M)</t>
  </si>
  <si>
    <t>LARGURA(M)</t>
  </si>
  <si>
    <t>ESPESSURA(M)</t>
  </si>
  <si>
    <t>VESTIÁRIO</t>
  </si>
  <si>
    <t>FEMININO</t>
  </si>
  <si>
    <t>MASCULINO</t>
  </si>
  <si>
    <t>DEPOSITO</t>
  </si>
  <si>
    <t>ARQUIBANCADA</t>
  </si>
  <si>
    <t>EXTERNO VESTIÁRIO</t>
  </si>
  <si>
    <t>FECHAMENTO FUNDO</t>
  </si>
  <si>
    <t>TETO VESTIARIO</t>
  </si>
  <si>
    <t>CAIXA D'AGUA</t>
  </si>
  <si>
    <t xml:space="preserve">PORTA DE FERRO, DE ABRIR, TIPO GRADE COM CHAPA, COM GUARNIÇÕES. </t>
  </si>
  <si>
    <t>CAIXA DE PASSAGEM, EM PVC, DE 4" X 2", PARA ELETRODUTO FLEXIVEL CORRUGADO</t>
  </si>
  <si>
    <t>CABO DE COBRE FLEXÍVEL ISOLADO, 6 MM², ANTI-CHAMA 450/750 V, PARA CIRCUITOS TERMINAIS - FORNECIMENTO E INSTALAÇÃO.</t>
  </si>
  <si>
    <t>13.1.3</t>
  </si>
  <si>
    <t xml:space="preserve"> PONTO DE CONSUMO TERMINAL DE ÁGUA FRIA (SUBRAMAL) COM TUBULAÇÃO DE PVC, DN 25 MM, INSTALADO EM RAMAL DE ÁGUA, INCLUSOS RASGO E CHUMBAMENTO EM ALVENARIA. </t>
  </si>
  <si>
    <t>x</t>
  </si>
  <si>
    <t>22.1.1</t>
  </si>
  <si>
    <t>22.1.2</t>
  </si>
  <si>
    <t>22.1.3</t>
  </si>
  <si>
    <t>22.2.1</t>
  </si>
  <si>
    <t>22.3.1</t>
  </si>
  <si>
    <t>22.4.1</t>
  </si>
  <si>
    <t>22.4.2</t>
  </si>
  <si>
    <t>22.4.3</t>
  </si>
  <si>
    <t>22.5.1</t>
  </si>
  <si>
    <t>22.6</t>
  </si>
  <si>
    <t>22.5</t>
  </si>
  <si>
    <t>22.6.1</t>
  </si>
  <si>
    <t>22.6.2</t>
  </si>
  <si>
    <t>22.6.3</t>
  </si>
  <si>
    <t>22.7.1</t>
  </si>
  <si>
    <t>22.7.2</t>
  </si>
  <si>
    <t>22.7.3</t>
  </si>
  <si>
    <t>22.8</t>
  </si>
  <si>
    <t>22.8.1</t>
  </si>
  <si>
    <t>22.8.2</t>
  </si>
  <si>
    <t>22.8.3</t>
  </si>
  <si>
    <t>ARMAÇÃO DE BLOCO, VIGA BALDRAME OU SAPATA UTILIZANDO AÇO CA-50 DE 12,5 MM - MONTAGEM.</t>
  </si>
  <si>
    <t>4.2.8</t>
  </si>
  <si>
    <t>TUBO PVC, SERIE NORMAL, ESGOTO PREDIAL, DN 100 MM, FORNECIDO E INSTALADO EM PRUMADA DE ESGOTO SANITÁRIO OU VENTILAÇÃO.</t>
  </si>
  <si>
    <t xml:space="preserve">TUBO, PVC, SOLDÁVEL, DN 32MM, INSTALADO EM PRUMADA DE ÁGUA - FORNECIMENTO E INSTALAÇÃO. </t>
  </si>
  <si>
    <t>13.1.4</t>
  </si>
  <si>
    <t xml:space="preserve">TUBO, PVC, SOLDÁVEL, DN 50MM, INSTALADO EM PRUMADA DE ÁGUA - FORNECIMENTO E INSTALAÇÃO. </t>
  </si>
  <si>
    <t>TUBO, PVC, SOLDÁVEL, DN 60MM, INSTALADO EM PRUMADA DE ÁGUA - FORNECIMENTO E INSTALAÇÃO.</t>
  </si>
  <si>
    <t>13.2.8</t>
  </si>
  <si>
    <t>LATERAIS QUADRA</t>
  </si>
  <si>
    <t xml:space="preserve">CAIXA D'AGUA </t>
  </si>
  <si>
    <t>7.4</t>
  </si>
  <si>
    <t>7.4.1</t>
  </si>
  <si>
    <t>7.1.4</t>
  </si>
  <si>
    <t>LATERAL VESTIARIO</t>
  </si>
  <si>
    <t>22.4.4</t>
  </si>
  <si>
    <t>CALÇADA EXTERNA</t>
  </si>
  <si>
    <t>22.5.2</t>
  </si>
  <si>
    <t>PORTAO DE CORRER EM GRADIL FIXO DE BARRA DE FERRO CHATA DE 3 X 1/4" NA VERTICAL, SEM REQUADRO, ACABAMENTO NATURAL, COM TRILHOS E ROLDANAS</t>
  </si>
  <si>
    <t>22.2.2</t>
  </si>
  <si>
    <t>22.6.4</t>
  </si>
  <si>
    <t>PAISAGISMO</t>
  </si>
  <si>
    <t>PLANTIO DE ÁRVORE ORNAMENTAL COM ALTURA DE MUDA MAIOR QUE 2,00 M E MENOR OU IGUAL A 4,00 M.</t>
  </si>
  <si>
    <t>PLANTIO DE GRAMA EM PLACAS.</t>
  </si>
  <si>
    <t>22.9</t>
  </si>
  <si>
    <t>22.9.1</t>
  </si>
  <si>
    <t>22.9.2</t>
  </si>
  <si>
    <t>ALVENARIA DE VEDAÇÃO COM ELEMENTO VAZADO DE CONCRETO (COBOGÓ) DE 7X50X50CM E ARGAMASSA DE ASSENTAMENTO COM PREPARO EM BETONEIRA. </t>
  </si>
  <si>
    <t>und</t>
  </si>
  <si>
    <t>BARRA DE APOIO RETA, EM ACO INOX POLIDO, COMPRIMENTO 70 CM - FORNECIMENTO E INSTALAÇÃO.</t>
  </si>
  <si>
    <t>ESTACIONAMENTO</t>
  </si>
  <si>
    <t>CONTRAPISO EM ARGAMASSA TRAÇO 1:4 (CIMENTO E AREIA), PREPARO MANUAL, APLICADO EM ÁREAS SECAS SOBRE LAJE, NÃO ADERIDO, ACABAMENTO NÃO REFORÇADO, ESPESSURA 5CM.</t>
  </si>
  <si>
    <t>INSTALAÇÕES ELÉTRICAS (/220V)</t>
  </si>
  <si>
    <t>14.2</t>
  </si>
  <si>
    <t>FOSSA SEPTICA</t>
  </si>
  <si>
    <t>EXECUÇÃO DE ESTRUTURAS DE CONCRETO ARMADO CONVENCIONAL, PARA EDIFICAÇÃO HABITACIONAL MULTIFAMILIAR (PRÉDIO), FCK = 25 MPA.</t>
  </si>
  <si>
    <t>ALVENARIA EM TIJOLO CERAMICO MACICO 5X10X20CM 1 VEZ (ESPESSURA 10CM), ASSENTADO COM ARGAMASSA TRACO 1:2:8 (CIMENTO, CAL E AREIA)</t>
  </si>
  <si>
    <t>CHAPISCO APLICADO EM ALVENARIAS E ESTRUTURAS DE CONCRETO INTERNAS, COM  COLHER DE PEDREIRO.  ARGAMASSA TRAÇO 1:3 COM PREPARO MANUAL. AF_06/2014</t>
  </si>
  <si>
    <t>EMBOÇO OU MASSA ÚNICA EM ARGAMASSA TRAÇO 1:2:8, PREPARO EM BETONEIRA, APLICADA MANUALMENTE EM PANOS DE FACHADA, ESPESSURA DE 20 MM</t>
  </si>
  <si>
    <t>TUBO PVC, SERIE NORMAL, ESGOTO PREDIAL, DN 100 MM, FORNECIDO E INSTALADO EM SUBCOLETOR AÉREO DE ESGOTO SANITÁRIO</t>
  </si>
  <si>
    <t xml:space="preserve">JUNÇÃO DUPLA, PVC, SERIE R, ÁGUA PLUVIAL, DN 100 X 100 X 100 MM, JUNTA ELÁSTICA, FORNECIDO E INSTALADO EM RAMAL DE ENCAMINHAMENTO. </t>
  </si>
  <si>
    <t>14.2.1</t>
  </si>
  <si>
    <t>14.2.2</t>
  </si>
  <si>
    <t>14.2.3</t>
  </si>
  <si>
    <t>14.2.4</t>
  </si>
  <si>
    <t>14.2.5</t>
  </si>
  <si>
    <t>14.2.6</t>
  </si>
  <si>
    <t>14.2.7</t>
  </si>
  <si>
    <t>14.3</t>
  </si>
  <si>
    <t>SUMIDOURO</t>
  </si>
  <si>
    <t>CAMADA DRENANTE COM BRITA NUM 3</t>
  </si>
  <si>
    <t>TE, PVC, SERIE NORMAL, ESGOTO PREDIAL, DN 100 X 100 MM, JUNTA ELÁSTICA, FORNECIDO E INSTALADO EM RAMAL DE DESCARGA OU RAMAL DE ESGOTO SANITÁRIO.</t>
  </si>
  <si>
    <t>14.3.1</t>
  </si>
  <si>
    <t>14.3.3</t>
  </si>
  <si>
    <t>14.3.2</t>
  </si>
  <si>
    <t>14.3.4</t>
  </si>
  <si>
    <t>14.3.5</t>
  </si>
  <si>
    <t>CONJUNTO PRE-MOLDADO COMPOSTO POR GRELHA (0,99 X 0,45 M),  E CANTONEIRA (1,10 X 0,35 M), EM CONCRETO ARMADO, COM FCK DE 21 MPA</t>
  </si>
  <si>
    <t>15.4</t>
  </si>
  <si>
    <t>PISO INDUSTRIAL EM CONCRETO POLIDO PARA QUADRA POLIESPORTIVA, COM JUNTAS DE DILATAÇÃO PLÁSTICAS E POLIMENTO MECANIZADO, ESPESSURA 1CM</t>
  </si>
  <si>
    <t>COBOGÓ DE CIMENTO, TIPO "ESCAMA", DIM: 40 X 40CM</t>
  </si>
  <si>
    <t>LIMPEZA GERAL DE QUADRA POLIESPORTIVA</t>
  </si>
  <si>
    <t>LIMPEZA DE PISO CERÂMICO</t>
  </si>
  <si>
    <t>LIMPEZA DE VIDRO COMUM</t>
  </si>
  <si>
    <t>LIMPEZA DE AZULEJO</t>
  </si>
  <si>
    <t>ALAMBRADO PARA QUADRA POLIESPORTIVA, ESTRUTURADO POR TUBOS DE AÇO GALVANIZADO 2", COM TELA DE ARAME GALVANIZADO MALHA QUADRADA 5X5CM</t>
  </si>
  <si>
    <t>CORRIMÃOS EM PERFIS METÁLICOS PARA RAMPAS DE ACESSO, FORNECIMENTO E INSTALAÇÃO</t>
  </si>
  <si>
    <t>CONJUNTO METÁLICO DE TRAVES PARA FUTSAL, INCLUSIVE REDES</t>
  </si>
  <si>
    <t>CONJUNTO ESTRUTURAL METÁLICO PARA TABELAS DE BASQUETE, INCLUSIVE TABELAS</t>
  </si>
  <si>
    <t>ATERRAMENTO COMPLETO COM HASTE TIPO COPPERWELD ¾"X2,40M; INCLUSO CAIXA, CONECTOR E CABO DE COBRE NU 25MM²; FORNECIMENTO E INSTALAÇÃO</t>
  </si>
  <si>
    <t>CORDOALHA DE COBRE NU 50MM², FORNECIMENTO E INSTALAÇÃO</t>
  </si>
  <si>
    <t>ELETRODUTO DE PVC RÍGIDO Ø 50MM, FORNECIMENTO E INSTALAÇÃO</t>
  </si>
  <si>
    <t>CONECTOR DE BRONZE PARA 2 CABOS 5/8" TEL-580, FORNECIMENTO E INSTALAÇÃO</t>
  </si>
  <si>
    <t>CONECTOR DE MEDIÇÃO, BRONZE TEL-560, FORNECIMENTO E INSTALAÇÃO</t>
  </si>
  <si>
    <t>TERMINAL DE PRESSÃO TIPO PRENSA COM 4 PARAFUSOS, FORNECIMENTO E INSTALAÇÃO</t>
  </si>
  <si>
    <t>TOMADA UNIVERSAL 2P+T 10A/250V COM SUPORTE E PLACA, FORNECIMENTO E INSTALAÇÃO</t>
  </si>
  <si>
    <t>INTERRUPTOR SIMPLES 1 TECLA 10A/250V COM SUPORTE E PLACA, FORNECIMENTO E INSTALAÇÃO</t>
  </si>
  <si>
    <t>LUMINÁRIA TIPO ARANDELA FOCO DUPLO EM ALUMINIO ESCOVADO, COR BRANCO, REF:40/2, SERRA, DIMLUX OU SIMILAR, INCLUSIVE LÂMPADAS HALOGENA REFLETORA E-27 60W</t>
  </si>
  <si>
    <t>LUMINÁRIAS 2X40W DE SOBREPOR COMPLETA, FORNECIMENTO E INSTALAÇÃO</t>
  </si>
  <si>
    <t>REFLETOR SLIM LED 250W DE POTÊNCIA, BRANCO FRIO, 6500K, AUTOVOLT, MARCA G-LIGHT OU SIMILAR</t>
  </si>
  <si>
    <t>CABO DE COBRE FLEXÍVEL, ISOLADO, SEÇÃO DE 2,5MM²; ANTI-CHAMA 450/750V</t>
  </si>
  <si>
    <t>ELETRODUTO PVC FLEXÍVEL CORRUGADO REFORÇADO Ø 25MM, FORNECIMENTO E INSTALAÇÃO</t>
  </si>
  <si>
    <t>ELETRODUTO PVC FLEXÍVEL CORRUGADO REFORÇADO Ø 32MM, FORNECIMENTO E INSTALAÇÃO</t>
  </si>
  <si>
    <t>ELETRODUTO PVC RÍGIDO ROSCÁVEL  Ø 40MM, FORNECIMENTO E INSTALAÇÃO</t>
  </si>
  <si>
    <t>ELETRODUTO DE AÇO GALVANIZADO Ø 25MM, FORNECIMENTO E INSTALAÇÃO</t>
  </si>
  <si>
    <t>ELETRODUTO DE AÇO GALVANIZADO Ø 32MM, FORNECIMENTO E INSTALAÇÃO</t>
  </si>
  <si>
    <t>ELETRODUTO DE AÇO GALVANIZADO Ø40MM, FORNECIMENTO E INSTALAÇÃO</t>
  </si>
  <si>
    <t>CAIXA DE PASSAGEM OCTOGONAL 4X4" EM CHAPA GALVANIZADA, FORNECIMENTO E INSTALAÇÃO</t>
  </si>
  <si>
    <t>QUADRO DE DISTRIBUIÇÃO DE ENERGIA PARA 12 DISJUNTORES, FORNECIMENTO E INSTALAÇÃO</t>
  </si>
  <si>
    <t>QUADRO DE MEDIÇÃO PADRÃO POPULAR, FORNECIMENTO E INSTALAÇÃO</t>
  </si>
  <si>
    <t>DISJUNTOR TERMOMAGNÉTICO MONOPOLAR 10A, FORNECIMENTO E INSTALAÇÃO</t>
  </si>
  <si>
    <t>DISJUNTOR TERMOMAGNÉTICO MONOPOLAR 20A, FORNECIMENTO E INSTALAÇÃO</t>
  </si>
  <si>
    <t>DISJUNTOR TERMOMAGNÉTICO MONOPOLAR 25A, FORNECIMENTO E INSTALAÇÃO</t>
  </si>
  <si>
    <t>PLACA DE SINALIZAÇÃO EM PVC FOTOLUMINESCENTE, "EXTINTOR DE INCÊNDIO"</t>
  </si>
  <si>
    <t>VÁLVULA DE DESCARGA 1½" COM REGISTRO E ACABAMENTO CROMADO, FORNECIMENTO E INSTALAÇÃO</t>
  </si>
  <si>
    <t>CUBA DE EMBUTIR OVAL EM LOUÇA BRANCA, FORNECIMENTO E INSTALAÇÃO</t>
  </si>
  <si>
    <t>LAVATÓRIO PEQUENO RAVENA/IZY COR BRANCO GELO, CÓDIGO L.915; DECA OU EQUIVALENTE</t>
  </si>
  <si>
    <t>TORNEIRA PARA LAVATÓRIO DE MESA BICA BAIXA IZY, CÓDIGO 1193.C37; DECA OU EQUIVALENTE</t>
  </si>
  <si>
    <t>BRITA Nº 2 PARA CAMINHO D'ÁGUA, FORNECIMENTO E ASSENTAMENTO</t>
  </si>
  <si>
    <t xml:space="preserve"> PONTO DE ESGOTO COM TUBO DE PVC RÍGIDO SOLDÁVEL DE Ø 40 MM (LAVATÓRIOS, MICTÓRIOS, RALOS SIFONADOS, ETC...)</t>
  </si>
  <si>
    <t xml:space="preserve"> PONTO DE ESGOTO COM TUBO DE PVC RÍGIDO SOLDÁVEL DE Ø 100 MM (VASO SANITÁRIO)</t>
  </si>
  <si>
    <t>CAIXA DE INSPEÇÃO EM ALVENARIA 60X60X60CM</t>
  </si>
  <si>
    <t>RALO SECO PVC RÍGIDO 100MM X 40MM, FORNECIMENTO E INSTALAÇÃO</t>
  </si>
  <si>
    <t>TERMINAL DE VENTILAÇÃO SÉRIE NORMAL Ø 50MM, FORNECIMENTO E INSTALAÇÃO</t>
  </si>
  <si>
    <t>SIFÃO PVC TIPO COPO 1" X 1½", FORNECIMENTO E INSTALAÇÃO</t>
  </si>
  <si>
    <t>REGISTRO DE GAVETA BRUTO Ø ¾", FORNECIMENTO E INSTALAÇÃO</t>
  </si>
  <si>
    <t>REGISTRO DE GAVETA BRUTO Ø 1½", FORNECIMENTO E INSTALAÇÃO</t>
  </si>
  <si>
    <t>REGISTRO DE GAVETA COM CANOPLA CROMADA 1½", FORNECIMENTO E INSTALAÇÃO</t>
  </si>
  <si>
    <t>REGISTRO DE GAVETA COM CANOPLA CROMADA 1¼", FORNECIMENTO E INSTALAÇÃO</t>
  </si>
  <si>
    <t>REGISTRO DE GAVETA COM CANOPLA CROMADA 1", FORNECIMENTO E INSTALAÇÃO</t>
  </si>
  <si>
    <t>REGISTRO DE GAVETA COM CANOPLA CROMADA ¾", FORNECIMENTO E INSTALAÇÃO</t>
  </si>
  <si>
    <t>REGISTRO DE PRESSÃO COM CANOPLA Ø ¾", FORNECIMENTO E INSTALAÇÃO</t>
  </si>
  <si>
    <t>PINTURA ESMALTE PARA ESTRUTURA METÁLICA E ALAMBRADO, 2 DEMÃOS</t>
  </si>
  <si>
    <t>PINTURA ESMALTE PARA TELHAMENTO METÁLICO COM FUNDO ANTICORROSIVO, 2 DEMÃOS</t>
  </si>
  <si>
    <t>SOLEIRA EM GRANITO CINZA ANDORINHA, L= 15CM, ESPESSURA 2CM</t>
  </si>
  <si>
    <t>RAMPA DE ACESSO AO PÁTIO COBERTO EM CONCRETO NÃO-ESTRUTURAL</t>
  </si>
  <si>
    <t>PISO PODOTÁTIL EM PLACAS PRÉ-MOLDADAS DE CONCRETO, ASSENTADO COM ARGAMASSA DE CIMENTO, CAL E AREIA; ESPESSURA 3CM</t>
  </si>
  <si>
    <t>CHAPISCO EM PAREDE COM ARGAMASSA TRAÇO 1:3 (CIMENTO E AREIA)</t>
  </si>
  <si>
    <t>REVESTIMENTO CERÂMICO PARA PAREDE, 10 X 10 CM, TECNOGRES, LINHA BRILHANTE, REF. BR10060 OU SIMILAR, APLICADO COM ARGAMASSA INDUSTRIALIZADA AC-III, REJUNTADO, EXCLUSIVE REGULARIZAÇÃO DE BASE OU EMBOÇO - REV 04</t>
  </si>
  <si>
    <t>TELHA METÁLICA ONDULADA PRÉ PINTADA NA COR BRANCA, ESPESSURA 0,5MM (COBERTURA EM ARCO)</t>
  </si>
  <si>
    <t>ESTRUTURA METÁLICA P/ COBERTURA C/VIGAS-TRELIÇA PRATT UDC75 E TERÇAS EM UDC 127, 2 ÁGUAS, SEM LANTERNIN, VÃOS 6,0 A 10,0M, PINTADO 1 D OXIDO FERRO + 2 D ESMALTE EPÓXI BRANCO, EXCETO FORN. TELHAS - EXECUTADA</t>
  </si>
  <si>
    <t>ESPELHO DE CRISTAL 4MM COM MOLDURA DE ALUMÍNIO</t>
  </si>
  <si>
    <t>PORTA EM MADEIRA COMPENSADA (CANELA), LISA, SEMI-ÔCA, 1,00X2,10M, DUAS FOLHAS, INCLUSIVE BATENTE E FERRAGENS</t>
  </si>
  <si>
    <t>VERGA E CONTRAVERGA PRÉ-MOLDADA FCK= 20MPA, SEÇÃO 10X10CM</t>
  </si>
  <si>
    <t>LASTRO DE BRITA COMPACTADA,  ESPESSURA 5CM  PEDRA BRITADA N. 2 (19 A 38 MM) POSTO PEDREIRA/FORNECEDOR, SEM FRETE</t>
  </si>
  <si>
    <t>PLACA DE OBRA EM CHAPA DE AÇO GALVANIZADO, PADRÃO GOVERNO FEDERAL</t>
  </si>
  <si>
    <t>ENTRADA DE ENERGIA ELÉTRICA, SUBTERRÂNEA, TRIFÁSICA, COM CAIXA DE EMBUTIR, CABO DE 10 MM2 E DISJUNTOR DIN 50A</t>
  </si>
  <si>
    <t>KIT CAVALETE PARA MEDIÇÃO DE ÁGUA - ENTRADA PRINCIPAL, EM PVC SOLDÁVEL DN 25 (¾") FORNECIMENTO E INSTALAÇÃO (EXCLUSIVE HIDRÔMETRO).</t>
  </si>
  <si>
    <t xml:space="preserve">EXECUÇÃO DE ESCRITÓRIO EM CANTEIRO DE OBRA EM ALVENARIA, NÃO INCLUSO MOBILIÁRIO E EQUIPAMENTOS. </t>
  </si>
  <si>
    <t>EXECUÇÃO DE DEPÓSITO EM CANTEIRO DE OBRA EM CHAPA DE MADEIRA COMPENSADA, NÃO INCLUSO MOBILIÁRIO.</t>
  </si>
  <si>
    <t>EXECUÇÃO DE SANITÁRIO E VESTIÁRIO EM CANTEIRO DE OBRA EM ALVENARIA, NÃO INCLUSO MOBILIÁRIO</t>
  </si>
  <si>
    <t xml:space="preserve">LOCACAO CONVENCIONAL DE OBRA, UTILIZANDO GABARITO DE TÁBUAS CORRIDAS PONTALETADAS A CADA 2,00M - 2 UTILIZAÇÕES. </t>
  </si>
  <si>
    <t>LIMPEZA MANUAL DE VEGETAÇÃO EM TERRENO COM ENXADA.</t>
  </si>
  <si>
    <t xml:space="preserve">EXECUÇÃO DE PAVIMENTO EM PARALELEPÍPEDOS, REJUNTAMENTO COM ARGAMASSA TRAÇO 1:3 (CIMENTO E AREIA). </t>
  </si>
  <si>
    <t>PORTAS DE MADEIRA E FERRO</t>
  </si>
  <si>
    <t>COBOGÓ BANHEIRO</t>
  </si>
  <si>
    <t>18.2.7</t>
  </si>
  <si>
    <t>18.2.8</t>
  </si>
  <si>
    <t>22.0</t>
  </si>
  <si>
    <t>22.1</t>
  </si>
  <si>
    <t>22.2</t>
  </si>
  <si>
    <t>22.3</t>
  </si>
  <si>
    <t>22.4</t>
  </si>
  <si>
    <t xml:space="preserve">ESQUADRIAS PORTAS </t>
  </si>
  <si>
    <t>22.7</t>
  </si>
  <si>
    <t>Sapata 01</t>
  </si>
  <si>
    <t>Sapata 02</t>
  </si>
  <si>
    <t>Sapata 03</t>
  </si>
  <si>
    <t>Sapata 04</t>
  </si>
  <si>
    <t>Sapata 05</t>
  </si>
  <si>
    <t>Sapata 06</t>
  </si>
  <si>
    <t>Sapata 07</t>
  </si>
  <si>
    <t>Sapata 08</t>
  </si>
  <si>
    <t>Sapata 09</t>
  </si>
  <si>
    <t>Sapata 10</t>
  </si>
  <si>
    <t>Sapata 11</t>
  </si>
  <si>
    <t>Sapata 12</t>
  </si>
  <si>
    <t>Sapata 13</t>
  </si>
  <si>
    <t>Sapata 14</t>
  </si>
  <si>
    <t>Sapata 15</t>
  </si>
  <si>
    <t>Sapata 16</t>
  </si>
  <si>
    <t>Sapata 17</t>
  </si>
  <si>
    <t>Sapata 18</t>
  </si>
  <si>
    <t>Sapata 19</t>
  </si>
  <si>
    <t>Sapata 20</t>
  </si>
  <si>
    <t>Sapata 21</t>
  </si>
  <si>
    <t>Sapata 22</t>
  </si>
  <si>
    <t>Sapata 23</t>
  </si>
  <si>
    <t>Sapata 24</t>
  </si>
  <si>
    <t>Sapata 25</t>
  </si>
  <si>
    <t>Sapata 26</t>
  </si>
  <si>
    <t>Sapata 27</t>
  </si>
  <si>
    <t>Sapata 28</t>
  </si>
  <si>
    <t>Sapata 29</t>
  </si>
  <si>
    <t>Sapata 30</t>
  </si>
  <si>
    <t>Sapata 31</t>
  </si>
  <si>
    <t>Sapata 32</t>
  </si>
  <si>
    <t>Sapata 33</t>
  </si>
  <si>
    <t>Sapata 34</t>
  </si>
  <si>
    <t>Sapata 35</t>
  </si>
  <si>
    <t>Sapata 36</t>
  </si>
  <si>
    <t>Sapata 37</t>
  </si>
  <si>
    <t>Sapata 38</t>
  </si>
  <si>
    <t>Sapata 39</t>
  </si>
  <si>
    <t>Administração</t>
  </si>
  <si>
    <t>Vestiarios</t>
  </si>
  <si>
    <t>13.1.5</t>
  </si>
  <si>
    <t>TUBO, PVC, SOLDÁVEL, DN 25MM, INSTALADO EM RAMAL DE DISTRIBUIÇÃO DE ÁGUA - FORNECIMENTO E INSTALAÇÃO.</t>
  </si>
  <si>
    <t xml:space="preserve">CAIXA DE INSPEÇÃO PARA ATERRAMENTO, CIRCULAR, EM POLIETILENO, DIÂMETRO INTERNO = 0,3 M. </t>
  </si>
  <si>
    <t>20.1.6</t>
  </si>
  <si>
    <t>MASTRO TRIPLO EM TUBO FERRO GALVANIZADO, ALT (ÚTIL)= 6M (3,80M X 2" + 2,20M X 1 1/2"), INCLUSIVE BASE DE CONCRETO CICLÓPICO</t>
  </si>
  <si>
    <t>PISO EM CONCRETO 20 MPA PREPARO MECÂNICO, ESPESSURA 7CM.</t>
  </si>
  <si>
    <t xml:space="preserve">EMBOÇO OU MASSA ÚNICA EM ARGAMASSA TRAÇO 1:2:8, PREPARO MECÂNICO COM BETONEIRA 400 L, APLICADA MANUALMENTE EM PANOS CEGOS DE FACHADA (SEM PRESENÇA DE VÃOS), ESPESSURA DE 25 MM. </t>
  </si>
  <si>
    <t>CHAPISCO APLICADO NO TETO, COM DESEMPENADEIRA DENTADA. ARGAMASSA INDUSTRIALIZADA COM PREPARO MANUAL.</t>
  </si>
  <si>
    <t>C</t>
  </si>
  <si>
    <t>CURVA ABC</t>
  </si>
  <si>
    <t>CAIXA D'AGUA EM POLIETILENO 2000 LITROS, COM TAMPA</t>
  </si>
  <si>
    <t>3.5</t>
  </si>
  <si>
    <t>ARGILA OU BARRO PARA ATERRO/REATERRO (RETIRADO NA JAZIDA, SEM TRANSPORTE)</t>
  </si>
  <si>
    <t>TRANSPORTE COM CAMINHÃO BASCULANTE DE 18 M³, EM VIA URBANA EM REVESTIMENTO PRIMÁRIO (UNIDADE: M3XKM)</t>
  </si>
  <si>
    <t>m3/km</t>
  </si>
  <si>
    <t>m3</t>
  </si>
  <si>
    <t>Distância KM</t>
  </si>
  <si>
    <t>CONCRETO CICLÓPICO FCK = 15MPA, 30% PEDRA DE MÃO EM VOLUME REAL, INCLUSIVE LANÇAMENTO. ( CONTENÇÃO)</t>
  </si>
  <si>
    <t>PROF.</t>
  </si>
  <si>
    <t>LARG.</t>
  </si>
  <si>
    <t>CINTA DO MURO</t>
  </si>
  <si>
    <t>fundação muro frontal</t>
  </si>
  <si>
    <t>fundação muro fundos</t>
  </si>
  <si>
    <t>Cinta superior Muro</t>
  </si>
  <si>
    <t>Pilares Muro fundo</t>
  </si>
  <si>
    <t xml:space="preserve">Preço Ref: JUN/2022 SINAPI E JUN/2022 ORSE </t>
  </si>
  <si>
    <t>TAPUME COM TELHA METÁLICA.</t>
  </si>
  <si>
    <t>ESCAVAÇÃO HORIZONTAL EM SOLO DE 1A CATEGORIA COM TRATOR DE ESTEIRAS (125HP/LÂMINA: 2,70M3).</t>
  </si>
  <si>
    <t>ATERRO</t>
  </si>
  <si>
    <t>CORTE</t>
  </si>
  <si>
    <t>3.6</t>
  </si>
  <si>
    <t>EXECUÇÃO E COMPACTAÇÃO DE ATERRO COM SOLO PREDOMINANTEMENTE ARENOSO - EXCLUSIVE SOLO, ESCAVAÇÃO, CARGA E TRANSPORTE.</t>
  </si>
  <si>
    <t>CONCRETAGEM DE SAPATAS, FCK 30 MPA, COM USO DE BOMBA  LANÇAMENTO, ADENSAMENTO E ACABAMENTO.</t>
  </si>
  <si>
    <t>CONCRETAGEM DE VIGAS E LAJES, FCK=25 MPA, PARA LAJES PREMOLDADAS COM USO DE BOMBA - LANÇAMENTO, ADENSAMENTO E ACABAMENTO.</t>
  </si>
  <si>
    <t>ARMAÇÃO DE PILAR OU VIGA DE ESTRUTURA CONVENCIONAL DE CONCRETO ARMADO UTILIZANDO AÇO CA-60 DE 5,0 MM - MONTAGEM.</t>
  </si>
  <si>
    <t>ARMAÇÃO DE PILAR OU VIGA DE ESTRUTURA CONVENCIONAL DE CONCRETO ARMADO UTILIZANDO AÇO CA-50 DE 8,0 MM - MONTAGEM.</t>
  </si>
  <si>
    <t xml:space="preserve">ARMAÇÃO DE PILAR OU VIGA DE ESTRUTURA CONVENCIONAL DE CONCRETO ARMADO UTILIZANDO AÇO CA-50 DE 10,0 MM - MONTAGEM. </t>
  </si>
  <si>
    <t xml:space="preserve">ARMAÇÃO DE PILAR OU VIGA DE ESTRUTURA CONVENCIONAL DE CONCRETO ARMADO UTILIZANDO AÇO CA-50 DE 12,5 MM - MONTAGEM. </t>
  </si>
  <si>
    <t>ARMAÇÃO DE PILAR OU VIGA DE ESTRUTURA CONVENCIONAL DE CONCRETO ARMADO UTILIZANDO AÇO CA-50 DE 6,3 MM - MONTAGEM.</t>
  </si>
  <si>
    <t xml:space="preserve">CONCRETAGEM DE PILARES, FCK = 25 MPA, COM USO DE BOMBA - LANÇAMENTO, ADENSAMENTO E ACABAMENTO. </t>
  </si>
  <si>
    <t>CONCRETAGEM DE RADIER, PISO DE CONCRETO OU LAJE SOBRE SOLO, FCK 30 MPA - LANÇAMENTO, ADENSAMENTO E ACABAMENTO.</t>
  </si>
  <si>
    <t>CHUVEIRO ELÉTRICO COMUM CORPO PLÁSTICO, TIPO DUCHA  FORNECIMENTO E INSTALAÇÃO.</t>
  </si>
  <si>
    <t xml:space="preserve">PAPELEIRA DE PAREDE EM METAL CROMADO SEM TAMPA, INCLUSO FIXAÇÃO. </t>
  </si>
  <si>
    <t>PORTA TOALHA ROSTO EM METAL CROMADO, TIPO ARGOLA, INCLUSO FIXAÇÃO.</t>
  </si>
  <si>
    <t>SABONETEIRA PLASTICA TIPO DISPENSER PARA SABONETE LIQUIDO COM RESERVATORIO 800 A 1500 ML, INCLUSO FIXAÇÃO.</t>
  </si>
  <si>
    <t xml:space="preserve">ASSENTO SANITÁRIO CONVENCIONAL - FORNECIMENTO E INSTALACAO. </t>
  </si>
  <si>
    <t xml:space="preserve">BANCO ARTICULADO, EM ACO INOX, PARA PCD, FIXADO NA PAREDE - FORNECIMENTO E INSTALAÇÃO. </t>
  </si>
  <si>
    <t>EXTINTOR DE INCÊNDIO PORTÁTIL COM CARGA DE PQS DE 6 KG, CLASSE BC - FORNECIMENTO E INSTALAÇÃO.</t>
  </si>
  <si>
    <t>LUMINÁRIA DE EMERGÊNCIA, COM 30 LÂMPADAS LED DE 2 W, SEM REATOR - FORNECIMENTO E INSTALAÇÃO.</t>
  </si>
  <si>
    <t>Barra de aço redonda re-bar3/8" x 3,00m</t>
  </si>
  <si>
    <t>POSTE OFICIAL PARA VOLEI EM AÇO GALVANIZADO D=3", C/ESTICADOR E CATRACA</t>
  </si>
  <si>
    <t>PORTÃO EM TUBO DE FERRO GALVANIZADO DE 2", DE ABRIR, DUAS FOLHAS, DE 2,00 X 2,00M, TELA MALHA REVESTIDA 76 X 76MM, N.º 12, INCLUSIVE DOBRADIÇAS E TRANCAS/FERROLHO</t>
  </si>
  <si>
    <t>PISO ALTA RESISTÊNCIA 12 MM, COR CINZA, COM JUNTAS PLÁSTICAS, POLIMENTO ATÉ O ESMERIL 400 E ENCERAMENTO, EXCLUSIVE ARGAMASSA DE REGULARIZAÇÃO, APLICADO</t>
  </si>
  <si>
    <t>APLICAÇÃO MANUAL DE PINTURA COM TINTA LÁTEX ACRÍLICA EM PAREDES, DUAS DEMÃOS.</t>
  </si>
  <si>
    <t>contenção muro lateral 01</t>
  </si>
  <si>
    <t>contenção muro lateral 02</t>
  </si>
  <si>
    <t>Pilares Muro lateral 01</t>
  </si>
  <si>
    <t>Pilares Muro lateral 02</t>
  </si>
  <si>
    <t>CALÇADA INTERNA</t>
  </si>
  <si>
    <t>BANCADA EM GRANITO VERDE UBATUBA, ESPESSURA 2CM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</si>
</sst>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&quot;R$&quot;\ #,##0.00"/>
    <numFmt numFmtId="167" formatCode="00"/>
    <numFmt numFmtId="168" formatCode="#,##0.0000_ ;\-#,##0.0000\ "/>
    <numFmt numFmtId="169" formatCode="_-* #,##0.000\ _P_t_s_-;\-* #,##0.000\ _P_t_s_-;_-* &quot;-&quot;??\ _P_t_s_-;_-@_-"/>
    <numFmt numFmtId="170" formatCode="_-[$R$-416]\ * #,##0.00_-;\-[$R$-416]\ * #,##0.00_-;_-[$R$-416]\ * &quot;-&quot;??_-;_-@_-"/>
    <numFmt numFmtId="171" formatCode="0.0%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</font>
    <font>
      <sz val="10"/>
      <name val="Arial1"/>
    </font>
    <font>
      <sz val="10"/>
      <color rgb="FF000000"/>
      <name val="Arial1"/>
    </font>
    <font>
      <sz val="11"/>
      <color indexed="8"/>
      <name val="Calibri"/>
      <family val="2"/>
    </font>
    <font>
      <b/>
      <sz val="8"/>
      <color theme="1"/>
      <name val="Arial"/>
      <family val="2"/>
    </font>
    <font>
      <sz val="10"/>
      <name val="Arial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u/>
      <sz val="10"/>
      <name val="Bookman Old Style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name val="Courier New"/>
      <family val="3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b/>
      <sz val="9"/>
      <name val="Arial Narrow"/>
      <family val="2"/>
    </font>
    <font>
      <sz val="12"/>
      <color theme="1"/>
      <name val="Arial Narrow"/>
      <family val="2"/>
    </font>
    <font>
      <b/>
      <sz val="1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 applyNumberFormat="0" applyBorder="0" applyProtection="0"/>
    <xf numFmtId="165" fontId="9" fillId="0" borderId="0" applyBorder="0" applyProtection="0"/>
    <xf numFmtId="0" fontId="10" fillId="0" borderId="0"/>
    <xf numFmtId="0" fontId="12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4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/>
    <xf numFmtId="0" fontId="3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400">
    <xf numFmtId="0" fontId="0" fillId="0" borderId="0" xfId="0"/>
    <xf numFmtId="164" fontId="5" fillId="0" borderId="0" xfId="4" applyFont="1" applyFill="1" applyAlignment="1">
      <alignment vertical="center"/>
    </xf>
    <xf numFmtId="164" fontId="4" fillId="0" borderId="0" xfId="4" applyFont="1" applyFill="1" applyAlignment="1">
      <alignment vertical="center"/>
    </xf>
    <xf numFmtId="43" fontId="4" fillId="0" borderId="0" xfId="1" applyFont="1" applyFill="1" applyAlignment="1">
      <alignment vertical="center"/>
    </xf>
    <xf numFmtId="164" fontId="4" fillId="0" borderId="0" xfId="5" applyFont="1" applyFill="1" applyAlignment="1">
      <alignment horizontal="left" vertical="center"/>
    </xf>
    <xf numFmtId="43" fontId="5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horizontal="right" vertical="center"/>
    </xf>
    <xf numFmtId="0" fontId="5" fillId="0" borderId="1" xfId="3" applyFont="1" applyBorder="1" applyAlignment="1">
      <alignment horizontal="center"/>
    </xf>
    <xf numFmtId="0" fontId="5" fillId="0" borderId="1" xfId="3" applyFont="1" applyBorder="1" applyAlignment="1">
      <alignment horizontal="center" vertical="center"/>
    </xf>
    <xf numFmtId="43" fontId="5" fillId="0" borderId="1" xfId="1" applyFont="1" applyFill="1" applyBorder="1" applyAlignment="1">
      <alignment horizontal="right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 vertical="center"/>
    </xf>
    <xf numFmtId="164" fontId="5" fillId="0" borderId="0" xfId="5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0" xfId="1" applyFont="1" applyFill="1" applyBorder="1" applyAlignment="1">
      <alignment vertical="center"/>
    </xf>
    <xf numFmtId="49" fontId="5" fillId="2" borderId="2" xfId="3" applyNumberFormat="1" applyFont="1" applyFill="1" applyBorder="1" applyAlignment="1">
      <alignment horizontal="center" vertical="center"/>
    </xf>
    <xf numFmtId="49" fontId="5" fillId="2" borderId="3" xfId="3" applyNumberFormat="1" applyFont="1" applyFill="1" applyBorder="1" applyAlignment="1">
      <alignment horizontal="center" vertical="center"/>
    </xf>
    <xf numFmtId="164" fontId="5" fillId="2" borderId="3" xfId="5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5" applyFont="1" applyAlignment="1">
      <alignment horizontal="center" vertical="center"/>
    </xf>
    <xf numFmtId="43" fontId="4" fillId="0" borderId="0" xfId="1" applyFont="1" applyAlignment="1">
      <alignment vertical="center"/>
    </xf>
    <xf numFmtId="0" fontId="5" fillId="3" borderId="1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/>
    </xf>
    <xf numFmtId="0" fontId="5" fillId="3" borderId="1" xfId="6" applyFont="1" applyFill="1" applyBorder="1" applyAlignment="1">
      <alignment vertical="center"/>
    </xf>
    <xf numFmtId="0" fontId="5" fillId="3" borderId="1" xfId="3" applyFont="1" applyFill="1" applyBorder="1" applyAlignment="1">
      <alignment vertical="center"/>
    </xf>
    <xf numFmtId="164" fontId="5" fillId="3" borderId="1" xfId="5" applyFont="1" applyFill="1" applyBorder="1" applyAlignment="1">
      <alignment vertical="center"/>
    </xf>
    <xf numFmtId="43" fontId="5" fillId="3" borderId="1" xfId="1" applyFont="1" applyFill="1" applyBorder="1" applyAlignment="1">
      <alignment horizontal="right" vertical="center"/>
    </xf>
    <xf numFmtId="44" fontId="5" fillId="3" borderId="1" xfId="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3" applyBorder="1" applyAlignment="1">
      <alignment horizontal="center" vertical="center"/>
    </xf>
    <xf numFmtId="43" fontId="4" fillId="0" borderId="1" xfId="1" quotePrefix="1" applyFont="1" applyFill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0" fontId="4" fillId="0" borderId="1" xfId="3" applyBorder="1" applyAlignment="1">
      <alignment horizontal="center" vertical="center" wrapText="1"/>
    </xf>
    <xf numFmtId="0" fontId="8" fillId="0" borderId="1" xfId="7" applyNumberFormat="1" applyFont="1" applyBorder="1" applyAlignment="1">
      <alignment horizontal="center" vertical="center" wrapText="1"/>
    </xf>
    <xf numFmtId="165" fontId="8" fillId="0" borderId="1" xfId="8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3" applyBorder="1" applyAlignment="1">
      <alignment vertical="center"/>
    </xf>
    <xf numFmtId="0" fontId="4" fillId="0" borderId="1" xfId="6" applyBorder="1" applyAlignment="1">
      <alignment horizontal="center" vertical="center"/>
    </xf>
    <xf numFmtId="43" fontId="5" fillId="0" borderId="1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5" applyNumberFormat="1" applyFont="1" applyFill="1" applyBorder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3" applyFill="1" applyBorder="1" applyAlignment="1">
      <alignment vertical="center" wrapText="1"/>
    </xf>
    <xf numFmtId="43" fontId="4" fillId="0" borderId="6" xfId="1" applyFont="1" applyBorder="1" applyAlignment="1">
      <alignment horizontal="right" vertical="center"/>
    </xf>
    <xf numFmtId="43" fontId="5" fillId="3" borderId="6" xfId="1" applyFont="1" applyFill="1" applyBorder="1" applyAlignment="1">
      <alignment horizontal="right" vertical="center"/>
    </xf>
    <xf numFmtId="0" fontId="5" fillId="0" borderId="1" xfId="3" applyFont="1" applyBorder="1" applyAlignment="1">
      <alignment vertical="center"/>
    </xf>
    <xf numFmtId="164" fontId="4" fillId="0" borderId="1" xfId="5" applyFont="1" applyFill="1" applyBorder="1" applyAlignment="1">
      <alignment vertical="center"/>
    </xf>
    <xf numFmtId="43" fontId="4" fillId="0" borderId="8" xfId="1" applyFont="1" applyBorder="1" applyAlignment="1">
      <alignment horizontal="right" vertical="center"/>
    </xf>
    <xf numFmtId="0" fontId="4" fillId="0" borderId="1" xfId="6" applyBorder="1" applyAlignment="1">
      <alignment horizontal="center" vertical="center" wrapText="1"/>
    </xf>
    <xf numFmtId="0" fontId="5" fillId="0" borderId="1" xfId="6" applyFont="1" applyBorder="1" applyAlignment="1">
      <alignment vertical="center"/>
    </xf>
    <xf numFmtId="43" fontId="4" fillId="0" borderId="6" xfId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4" fillId="0" borderId="6" xfId="1" quotePrefix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5" applyFont="1" applyBorder="1" applyAlignment="1">
      <alignment horizontal="right" vertical="center"/>
    </xf>
    <xf numFmtId="164" fontId="4" fillId="0" borderId="1" xfId="4" applyFont="1" applyFill="1" applyBorder="1" applyAlignment="1">
      <alignment horizontal="right" vertical="center"/>
    </xf>
    <xf numFmtId="0" fontId="5" fillId="0" borderId="1" xfId="3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43" fontId="5" fillId="0" borderId="0" xfId="1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4" borderId="1" xfId="3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4" fillId="0" borderId="1" xfId="3" applyNumberFormat="1" applyBorder="1" applyAlignment="1">
      <alignment horizontal="center" vertical="center" wrapText="1"/>
    </xf>
    <xf numFmtId="0" fontId="4" fillId="0" borderId="5" xfId="3" applyBorder="1" applyAlignment="1">
      <alignment horizontal="center" vertical="center" wrapText="1"/>
    </xf>
    <xf numFmtId="0" fontId="4" fillId="4" borderId="1" xfId="6" applyFill="1" applyBorder="1" applyAlignment="1">
      <alignment horizontal="center" vertical="center"/>
    </xf>
    <xf numFmtId="0" fontId="4" fillId="4" borderId="11" xfId="3" applyFill="1" applyBorder="1" applyAlignment="1">
      <alignment horizontal="center" vertical="center" wrapText="1"/>
    </xf>
    <xf numFmtId="0" fontId="5" fillId="4" borderId="1" xfId="6" applyFont="1" applyFill="1" applyBorder="1" applyAlignment="1">
      <alignment horizontal="center" vertical="center"/>
    </xf>
    <xf numFmtId="0" fontId="5" fillId="4" borderId="1" xfId="6" applyFont="1" applyFill="1" applyBorder="1" applyAlignment="1">
      <alignment vertical="center"/>
    </xf>
    <xf numFmtId="0" fontId="4" fillId="4" borderId="1" xfId="6" applyFill="1" applyBorder="1" applyAlignment="1">
      <alignment vertical="center"/>
    </xf>
    <xf numFmtId="164" fontId="4" fillId="0" borderId="6" xfId="4" applyFont="1" applyFill="1" applyBorder="1" applyAlignment="1">
      <alignment horizontal="right" vertical="center"/>
    </xf>
    <xf numFmtId="164" fontId="4" fillId="0" borderId="1" xfId="4" applyFont="1" applyFill="1" applyBorder="1" applyAlignment="1">
      <alignment vertical="center"/>
    </xf>
    <xf numFmtId="164" fontId="4" fillId="0" borderId="8" xfId="4" applyFont="1" applyFill="1" applyBorder="1" applyAlignment="1">
      <alignment vertical="center"/>
    </xf>
    <xf numFmtId="0" fontId="5" fillId="0" borderId="1" xfId="6" applyFont="1" applyBorder="1" applyAlignment="1">
      <alignment horizontal="center" vertical="center"/>
    </xf>
    <xf numFmtId="0" fontId="4" fillId="0" borderId="1" xfId="6" applyBorder="1" applyAlignment="1">
      <alignment vertical="center"/>
    </xf>
    <xf numFmtId="164" fontId="4" fillId="0" borderId="6" xfId="4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5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/>
    </xf>
    <xf numFmtId="0" fontId="5" fillId="0" borderId="11" xfId="6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164" fontId="5" fillId="0" borderId="11" xfId="5" applyFont="1" applyFill="1" applyBorder="1" applyAlignment="1">
      <alignment vertical="center"/>
    </xf>
    <xf numFmtId="43" fontId="5" fillId="0" borderId="11" xfId="1" applyFont="1" applyFill="1" applyBorder="1" applyAlignment="1">
      <alignment horizontal="right" vertical="center"/>
    </xf>
    <xf numFmtId="0" fontId="5" fillId="0" borderId="1" xfId="3" applyFont="1" applyBorder="1" applyAlignment="1">
      <alignment horizontal="center" vertical="center" wrapText="1"/>
    </xf>
    <xf numFmtId="0" fontId="4" fillId="4" borderId="1" xfId="3" applyFill="1" applyBorder="1" applyAlignment="1">
      <alignment horizontal="center" vertical="center" wrapText="1"/>
    </xf>
    <xf numFmtId="4" fontId="4" fillId="0" borderId="1" xfId="6" applyNumberFormat="1" applyBorder="1" applyAlignment="1">
      <alignment horizontal="center" vertical="center" wrapText="1"/>
    </xf>
    <xf numFmtId="0" fontId="4" fillId="0" borderId="7" xfId="6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4" fillId="0" borderId="0" xfId="1" applyFont="1" applyBorder="1" applyAlignment="1">
      <alignment horizontal="right" vertical="center" wrapText="1"/>
    </xf>
    <xf numFmtId="43" fontId="5" fillId="0" borderId="0" xfId="1" applyFont="1" applyBorder="1" applyAlignment="1">
      <alignment horizontal="right" vertical="center"/>
    </xf>
    <xf numFmtId="43" fontId="4" fillId="5" borderId="1" xfId="1" applyFont="1" applyFill="1" applyBorder="1" applyAlignment="1">
      <alignment horizontal="right" vertical="center"/>
    </xf>
    <xf numFmtId="43" fontId="4" fillId="2" borderId="1" xfId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3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6" applyFont="1" applyBorder="1" applyAlignment="1">
      <alignment vertical="center" wrapText="1"/>
    </xf>
    <xf numFmtId="4" fontId="13" fillId="5" borderId="6" xfId="10" applyNumberFormat="1" applyFont="1" applyFill="1" applyBorder="1" applyAlignment="1">
      <alignment horizontal="center" vertical="center"/>
    </xf>
    <xf numFmtId="4" fontId="13" fillId="5" borderId="7" xfId="10" applyNumberFormat="1" applyFont="1" applyFill="1" applyBorder="1" applyAlignment="1">
      <alignment horizontal="left" vertical="center"/>
    </xf>
    <xf numFmtId="4" fontId="13" fillId="5" borderId="7" xfId="10" applyNumberFormat="1" applyFont="1" applyFill="1" applyBorder="1" applyAlignment="1">
      <alignment horizontal="center"/>
    </xf>
    <xf numFmtId="4" fontId="13" fillId="5" borderId="8" xfId="10" applyNumberFormat="1" applyFont="1" applyFill="1" applyBorder="1" applyAlignment="1">
      <alignment horizontal="center"/>
    </xf>
    <xf numFmtId="0" fontId="12" fillId="0" borderId="0" xfId="10"/>
    <xf numFmtId="4" fontId="13" fillId="6" borderId="6" xfId="10" applyNumberFormat="1" applyFont="1" applyFill="1" applyBorder="1" applyAlignment="1">
      <alignment horizontal="center" vertical="center"/>
    </xf>
    <xf numFmtId="4" fontId="13" fillId="0" borderId="12" xfId="10" applyNumberFormat="1" applyFont="1" applyBorder="1" applyAlignment="1">
      <alignment horizontal="center" vertical="center"/>
    </xf>
    <xf numFmtId="4" fontId="14" fillId="0" borderId="0" xfId="10" applyNumberFormat="1" applyFont="1" applyAlignment="1">
      <alignment horizontal="left" vertical="center"/>
    </xf>
    <xf numFmtId="4" fontId="14" fillId="0" borderId="0" xfId="10" applyNumberFormat="1" applyFont="1" applyAlignment="1">
      <alignment horizontal="center" vertical="center" wrapText="1"/>
    </xf>
    <xf numFmtId="4" fontId="14" fillId="0" borderId="0" xfId="10" applyNumberFormat="1" applyFont="1" applyAlignment="1">
      <alignment horizontal="center" vertical="center"/>
    </xf>
    <xf numFmtId="4" fontId="14" fillId="0" borderId="13" xfId="10" applyNumberFormat="1" applyFont="1" applyBorder="1" applyAlignment="1">
      <alignment horizontal="center" vertical="center"/>
    </xf>
    <xf numFmtId="4" fontId="13" fillId="7" borderId="12" xfId="10" applyNumberFormat="1" applyFont="1" applyFill="1" applyBorder="1" applyAlignment="1">
      <alignment horizontal="center" vertical="center"/>
    </xf>
    <xf numFmtId="4" fontId="13" fillId="7" borderId="0" xfId="10" applyNumberFormat="1" applyFont="1" applyFill="1" applyAlignment="1">
      <alignment horizontal="center"/>
    </xf>
    <xf numFmtId="4" fontId="15" fillId="7" borderId="0" xfId="10" applyNumberFormat="1" applyFont="1" applyFill="1" applyAlignment="1">
      <alignment horizontal="center"/>
    </xf>
    <xf numFmtId="4" fontId="14" fillId="7" borderId="0" xfId="10" applyNumberFormat="1" applyFont="1" applyFill="1" applyAlignment="1">
      <alignment horizontal="center"/>
    </xf>
    <xf numFmtId="4" fontId="13" fillId="7" borderId="13" xfId="10" applyNumberFormat="1" applyFont="1" applyFill="1" applyBorder="1" applyAlignment="1">
      <alignment horizontal="center"/>
    </xf>
    <xf numFmtId="0" fontId="12" fillId="0" borderId="0" xfId="10" applyAlignment="1">
      <alignment horizontal="center"/>
    </xf>
    <xf numFmtId="0" fontId="12" fillId="0" borderId="0" xfId="10" applyAlignment="1">
      <alignment horizontal="center" vertical="center"/>
    </xf>
    <xf numFmtId="4" fontId="13" fillId="7" borderId="0" xfId="10" applyNumberFormat="1" applyFont="1" applyFill="1" applyAlignment="1">
      <alignment horizontal="center" vertical="center"/>
    </xf>
    <xf numFmtId="0" fontId="12" fillId="7" borderId="0" xfId="10" applyFill="1"/>
    <xf numFmtId="4" fontId="13" fillId="0" borderId="0" xfId="10" applyNumberFormat="1" applyFont="1" applyAlignment="1">
      <alignment horizontal="center"/>
    </xf>
    <xf numFmtId="4" fontId="15" fillId="0" borderId="0" xfId="10" applyNumberFormat="1" applyFont="1" applyAlignment="1">
      <alignment horizontal="center"/>
    </xf>
    <xf numFmtId="4" fontId="14" fillId="0" borderId="0" xfId="10" applyNumberFormat="1" applyFont="1" applyAlignment="1">
      <alignment horizontal="center"/>
    </xf>
    <xf numFmtId="4" fontId="13" fillId="0" borderId="13" xfId="10" applyNumberFormat="1" applyFont="1" applyBorder="1" applyAlignment="1">
      <alignment horizontal="center"/>
    </xf>
    <xf numFmtId="0" fontId="2" fillId="0" borderId="0" xfId="10" applyFont="1" applyAlignment="1">
      <alignment horizontal="center" vertical="center"/>
    </xf>
    <xf numFmtId="4" fontId="15" fillId="8" borderId="0" xfId="10" applyNumberFormat="1" applyFont="1" applyFill="1" applyAlignment="1">
      <alignment horizontal="center"/>
    </xf>
    <xf numFmtId="4" fontId="13" fillId="7" borderId="0" xfId="10" applyNumberFormat="1" applyFont="1" applyFill="1" applyAlignment="1">
      <alignment horizontal="right"/>
    </xf>
    <xf numFmtId="4" fontId="13" fillId="8" borderId="0" xfId="10" applyNumberFormat="1" applyFont="1" applyFill="1" applyAlignment="1">
      <alignment horizontal="center"/>
    </xf>
    <xf numFmtId="0" fontId="4" fillId="9" borderId="14" xfId="6" applyFill="1" applyBorder="1" applyAlignment="1">
      <alignment horizontal="center"/>
    </xf>
    <xf numFmtId="0" fontId="4" fillId="9" borderId="15" xfId="6" applyFill="1" applyBorder="1" applyAlignment="1">
      <alignment horizontal="center"/>
    </xf>
    <xf numFmtId="0" fontId="4" fillId="9" borderId="15" xfId="6" applyFill="1" applyBorder="1" applyAlignment="1">
      <alignment horizontal="right"/>
    </xf>
    <xf numFmtId="0" fontId="4" fillId="0" borderId="0" xfId="6"/>
    <xf numFmtId="164" fontId="4" fillId="9" borderId="2" xfId="6" applyNumberFormat="1" applyFill="1" applyBorder="1"/>
    <xf numFmtId="10" fontId="4" fillId="2" borderId="20" xfId="6" applyNumberFormat="1" applyFill="1" applyBorder="1"/>
    <xf numFmtId="0" fontId="4" fillId="0" borderId="0" xfId="3"/>
    <xf numFmtId="0" fontId="18" fillId="0" borderId="32" xfId="3" applyFont="1" applyBorder="1" applyAlignment="1">
      <alignment horizontal="right" vertical="top" wrapText="1" indent="2"/>
    </xf>
    <xf numFmtId="0" fontId="20" fillId="0" borderId="32" xfId="3" applyFont="1" applyBorder="1" applyAlignment="1">
      <alignment horizontal="center" vertical="top" wrapText="1"/>
    </xf>
    <xf numFmtId="0" fontId="21" fillId="0" borderId="32" xfId="3" applyFont="1" applyBorder="1" applyAlignment="1">
      <alignment horizontal="left" vertical="top" wrapText="1"/>
    </xf>
    <xf numFmtId="10" fontId="26" fillId="11" borderId="8" xfId="16" applyNumberFormat="1" applyFont="1" applyFill="1" applyBorder="1" applyAlignment="1">
      <alignment horizontal="center" vertical="center"/>
    </xf>
    <xf numFmtId="10" fontId="27" fillId="0" borderId="1" xfId="17" applyNumberFormat="1" applyFont="1" applyBorder="1" applyAlignment="1">
      <alignment horizontal="center" vertical="center" wrapText="1"/>
    </xf>
    <xf numFmtId="0" fontId="27" fillId="0" borderId="6" xfId="15" applyFont="1" applyBorder="1" applyAlignment="1">
      <alignment horizontal="center" vertical="center"/>
    </xf>
    <xf numFmtId="0" fontId="26" fillId="0" borderId="7" xfId="15" applyFont="1" applyBorder="1" applyAlignment="1">
      <alignment horizontal="right" vertical="center"/>
    </xf>
    <xf numFmtId="0" fontId="26" fillId="0" borderId="8" xfId="15" applyFont="1" applyBorder="1" applyAlignment="1">
      <alignment horizontal="right" vertical="center"/>
    </xf>
    <xf numFmtId="10" fontId="26" fillId="0" borderId="1" xfId="18" applyNumberFormat="1" applyFont="1" applyBorder="1" applyAlignment="1">
      <alignment horizontal="center" vertical="center"/>
    </xf>
    <xf numFmtId="0" fontId="27" fillId="0" borderId="33" xfId="15" applyFont="1" applyBorder="1" applyAlignment="1">
      <alignment horizontal="left" vertical="center"/>
    </xf>
    <xf numFmtId="0" fontId="27" fillId="0" borderId="34" xfId="15" applyFont="1" applyBorder="1" applyAlignment="1">
      <alignment horizontal="left" vertical="center"/>
    </xf>
    <xf numFmtId="10" fontId="27" fillId="0" borderId="35" xfId="16" applyNumberFormat="1" applyFont="1" applyBorder="1" applyAlignment="1">
      <alignment horizontal="center" vertical="center"/>
    </xf>
    <xf numFmtId="0" fontId="27" fillId="0" borderId="12" xfId="15" applyFont="1" applyBorder="1" applyAlignment="1">
      <alignment horizontal="left" vertical="center"/>
    </xf>
    <xf numFmtId="0" fontId="27" fillId="0" borderId="0" xfId="15" applyFont="1" applyAlignment="1">
      <alignment horizontal="left" vertical="center"/>
    </xf>
    <xf numFmtId="10" fontId="27" fillId="0" borderId="13" xfId="16" applyNumberFormat="1" applyFont="1" applyBorder="1" applyAlignment="1">
      <alignment horizontal="center" vertical="center"/>
    </xf>
    <xf numFmtId="0" fontId="28" fillId="0" borderId="12" xfId="15" applyFont="1" applyBorder="1" applyAlignment="1">
      <alignment horizontal="center" vertical="center"/>
    </xf>
    <xf numFmtId="0" fontId="27" fillId="0" borderId="0" xfId="15" applyFont="1" applyAlignment="1">
      <alignment horizontal="center" vertical="center"/>
    </xf>
    <xf numFmtId="0" fontId="27" fillId="0" borderId="13" xfId="15" applyFont="1" applyBorder="1" applyAlignment="1">
      <alignment horizontal="center" vertical="center"/>
    </xf>
    <xf numFmtId="0" fontId="27" fillId="0" borderId="12" xfId="15" applyFont="1" applyBorder="1" applyAlignment="1">
      <alignment horizontal="center" vertical="center"/>
    </xf>
    <xf numFmtId="49" fontId="27" fillId="0" borderId="12" xfId="15" applyNumberFormat="1" applyFont="1" applyBorder="1" applyAlignment="1">
      <alignment horizontal="right" vertical="center"/>
    </xf>
    <xf numFmtId="49" fontId="27" fillId="0" borderId="0" xfId="15" applyNumberFormat="1" applyFont="1" applyAlignment="1">
      <alignment horizontal="left" vertical="center"/>
    </xf>
    <xf numFmtId="49" fontId="27" fillId="0" borderId="0" xfId="15" applyNumberFormat="1" applyFont="1" applyAlignment="1">
      <alignment horizontal="center" vertical="center"/>
    </xf>
    <xf numFmtId="49" fontId="27" fillId="0" borderId="13" xfId="15" applyNumberFormat="1" applyFont="1" applyBorder="1" applyAlignment="1">
      <alignment horizontal="center" vertical="center"/>
    </xf>
    <xf numFmtId="49" fontId="27" fillId="0" borderId="13" xfId="15" applyNumberFormat="1" applyFont="1" applyBorder="1" applyAlignment="1">
      <alignment horizontal="right" vertical="center"/>
    </xf>
    <xf numFmtId="0" fontId="27" fillId="0" borderId="12" xfId="15" applyFont="1" applyBorder="1" applyAlignment="1">
      <alignment horizontal="right"/>
    </xf>
    <xf numFmtId="0" fontId="28" fillId="0" borderId="0" xfId="15" applyFont="1" applyAlignment="1">
      <alignment horizontal="center" vertical="center"/>
    </xf>
    <xf numFmtId="10" fontId="26" fillId="10" borderId="13" xfId="15" applyNumberFormat="1" applyFont="1" applyFill="1" applyBorder="1" applyAlignment="1">
      <alignment horizontal="center" vertical="center"/>
    </xf>
    <xf numFmtId="0" fontId="27" fillId="0" borderId="9" xfId="15" applyFont="1" applyBorder="1" applyAlignment="1">
      <alignment horizontal="left" vertical="center"/>
    </xf>
    <xf numFmtId="0" fontId="27" fillId="0" borderId="36" xfId="15" applyFont="1" applyBorder="1" applyAlignment="1">
      <alignment horizontal="center" vertical="center"/>
    </xf>
    <xf numFmtId="0" fontId="27" fillId="0" borderId="37" xfId="15" applyFont="1" applyBorder="1" applyAlignment="1">
      <alignment horizontal="center" vertical="center"/>
    </xf>
    <xf numFmtId="43" fontId="5" fillId="0" borderId="0" xfId="1" applyFont="1" applyFill="1" applyAlignment="1">
      <alignment vertical="center"/>
    </xf>
    <xf numFmtId="9" fontId="0" fillId="0" borderId="0" xfId="2" applyFont="1"/>
    <xf numFmtId="10" fontId="0" fillId="0" borderId="0" xfId="2" applyNumberFormat="1" applyFont="1" applyAlignment="1">
      <alignment horizontal="left"/>
    </xf>
    <xf numFmtId="43" fontId="5" fillId="0" borderId="0" xfId="1" applyFont="1" applyFill="1" applyAlignment="1">
      <alignment horizontal="center" vertical="center"/>
    </xf>
    <xf numFmtId="10" fontId="5" fillId="0" borderId="0" xfId="2" applyNumberFormat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0" fontId="24" fillId="0" borderId="0" xfId="14" applyFont="1" applyAlignment="1">
      <alignment horizontal="center" vertical="center" wrapText="1"/>
    </xf>
    <xf numFmtId="0" fontId="24" fillId="0" borderId="0" xfId="14" applyFont="1" applyAlignment="1">
      <alignment horizontal="center" vertical="center"/>
    </xf>
    <xf numFmtId="0" fontId="24" fillId="0" borderId="0" xfId="13" applyFont="1" applyAlignment="1">
      <alignment horizontal="center" vertical="top"/>
    </xf>
    <xf numFmtId="0" fontId="3" fillId="0" borderId="0" xfId="0" applyFont="1"/>
    <xf numFmtId="0" fontId="5" fillId="0" borderId="0" xfId="3" applyFont="1" applyAlignment="1">
      <alignment horizontal="left"/>
    </xf>
    <xf numFmtId="0" fontId="4" fillId="0" borderId="0" xfId="3" applyAlignment="1">
      <alignment horizontal="center"/>
    </xf>
    <xf numFmtId="0" fontId="21" fillId="0" borderId="32" xfId="3" applyFont="1" applyBorder="1" applyAlignment="1">
      <alignment horizontal="center" vertical="top" wrapText="1"/>
    </xf>
    <xf numFmtId="0" fontId="21" fillId="0" borderId="32" xfId="3" applyFont="1" applyBorder="1" applyAlignment="1">
      <alignment horizontal="right" vertical="top" wrapText="1" indent="2"/>
    </xf>
    <xf numFmtId="0" fontId="31" fillId="0" borderId="32" xfId="3" applyFont="1" applyBorder="1" applyAlignment="1">
      <alignment horizontal="center" vertical="top" wrapText="1"/>
    </xf>
    <xf numFmtId="0" fontId="21" fillId="0" borderId="32" xfId="3" applyFont="1" applyBorder="1" applyAlignment="1">
      <alignment horizontal="right" vertical="top" wrapText="1" indent="1"/>
    </xf>
    <xf numFmtId="0" fontId="32" fillId="0" borderId="32" xfId="3" applyFont="1" applyBorder="1" applyAlignment="1">
      <alignment horizontal="right" vertical="top" wrapText="1" indent="2"/>
    </xf>
    <xf numFmtId="167" fontId="21" fillId="0" borderId="32" xfId="3" applyNumberFormat="1" applyFont="1" applyBorder="1" applyAlignment="1">
      <alignment horizontal="right" vertical="center" indent="2" shrinkToFit="1"/>
    </xf>
    <xf numFmtId="0" fontId="31" fillId="0" borderId="32" xfId="3" applyFont="1" applyBorder="1" applyAlignment="1">
      <alignment horizontal="right" vertical="top" wrapText="1" indent="2"/>
    </xf>
    <xf numFmtId="0" fontId="17" fillId="0" borderId="0" xfId="10" applyFont="1"/>
    <xf numFmtId="0" fontId="34" fillId="0" borderId="0" xfId="0" applyFont="1"/>
    <xf numFmtId="0" fontId="35" fillId="0" borderId="0" xfId="0" applyFont="1"/>
    <xf numFmtId="4" fontId="31" fillId="12" borderId="39" xfId="0" applyNumberFormat="1" applyFont="1" applyFill="1" applyBorder="1" applyAlignment="1">
      <alignment horizontal="left" vertical="center" wrapText="1"/>
    </xf>
    <xf numFmtId="4" fontId="31" fillId="12" borderId="39" xfId="0" applyNumberFormat="1" applyFont="1" applyFill="1" applyBorder="1" applyAlignment="1">
      <alignment horizontal="center" vertical="center" wrapText="1"/>
    </xf>
    <xf numFmtId="4" fontId="31" fillId="12" borderId="39" xfId="0" applyNumberFormat="1" applyFont="1" applyFill="1" applyBorder="1" applyAlignment="1">
      <alignment horizontal="center" vertical="center"/>
    </xf>
    <xf numFmtId="44" fontId="31" fillId="12" borderId="39" xfId="0" applyNumberFormat="1" applyFont="1" applyFill="1" applyBorder="1" applyAlignment="1">
      <alignment horizontal="center" vertical="center"/>
    </xf>
    <xf numFmtId="4" fontId="31" fillId="12" borderId="40" xfId="0" applyNumberFormat="1" applyFont="1" applyFill="1" applyBorder="1" applyAlignment="1">
      <alignment horizontal="center" vertical="center"/>
    </xf>
    <xf numFmtId="0" fontId="5" fillId="0" borderId="17" xfId="19" applyFont="1" applyBorder="1" applyAlignment="1">
      <alignment horizontal="center" vertical="center"/>
    </xf>
    <xf numFmtId="0" fontId="5" fillId="0" borderId="8" xfId="19" applyFont="1" applyBorder="1" applyAlignment="1">
      <alignment horizontal="center" vertical="center"/>
    </xf>
    <xf numFmtId="0" fontId="5" fillId="0" borderId="1" xfId="19" applyFont="1" applyBorder="1" applyAlignment="1">
      <alignment vertical="center" wrapText="1"/>
    </xf>
    <xf numFmtId="0" fontId="5" fillId="0" borderId="1" xfId="19" applyFont="1" applyBorder="1" applyAlignment="1">
      <alignment horizontal="center" vertical="center"/>
    </xf>
    <xf numFmtId="169" fontId="5" fillId="0" borderId="1" xfId="20" applyNumberFormat="1" applyFont="1" applyBorder="1" applyAlignment="1">
      <alignment horizontal="center" vertical="center"/>
    </xf>
    <xf numFmtId="44" fontId="5" fillId="0" borderId="1" xfId="20" applyNumberFormat="1" applyFont="1" applyBorder="1" applyAlignment="1">
      <alignment horizontal="center" vertical="center"/>
    </xf>
    <xf numFmtId="44" fontId="5" fillId="0" borderId="18" xfId="19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43" fontId="4" fillId="0" borderId="1" xfId="1" applyFont="1" applyBorder="1" applyAlignment="1">
      <alignment horizontal="center" vertical="center"/>
    </xf>
    <xf numFmtId="4" fontId="36" fillId="0" borderId="1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7" fillId="0" borderId="34" xfId="0" applyFont="1" applyBorder="1" applyAlignment="1">
      <alignment vertical="center" wrapText="1"/>
    </xf>
    <xf numFmtId="43" fontId="4" fillId="0" borderId="34" xfId="1" applyFont="1" applyBorder="1" applyAlignment="1">
      <alignment horizontal="center" vertical="center"/>
    </xf>
    <xf numFmtId="43" fontId="4" fillId="0" borderId="35" xfId="1" applyFont="1" applyBorder="1" applyAlignment="1">
      <alignment horizontal="center" vertical="center"/>
    </xf>
    <xf numFmtId="4" fontId="4" fillId="0" borderId="42" xfId="0" applyNumberFormat="1" applyFont="1" applyBorder="1" applyAlignment="1">
      <alignment horizontal="center" vertical="center"/>
    </xf>
    <xf numFmtId="0" fontId="4" fillId="0" borderId="43" xfId="21" applyBorder="1" applyAlignment="1">
      <alignment vertical="center"/>
    </xf>
    <xf numFmtId="0" fontId="4" fillId="0" borderId="44" xfId="21" applyBorder="1" applyAlignment="1">
      <alignment vertical="center"/>
    </xf>
    <xf numFmtId="0" fontId="4" fillId="0" borderId="44" xfId="21" applyBorder="1" applyAlignment="1">
      <alignment vertical="center" wrapText="1"/>
    </xf>
    <xf numFmtId="0" fontId="4" fillId="0" borderId="44" xfId="19" applyFont="1" applyBorder="1" applyAlignment="1">
      <alignment horizontal="center" vertical="center"/>
    </xf>
    <xf numFmtId="169" fontId="4" fillId="0" borderId="44" xfId="20" applyNumberFormat="1" applyFont="1" applyBorder="1" applyAlignment="1">
      <alignment horizontal="center" vertical="center"/>
    </xf>
    <xf numFmtId="44" fontId="5" fillId="0" borderId="45" xfId="22" applyNumberFormat="1" applyFont="1" applyBorder="1" applyAlignment="1">
      <alignment horizontal="center" vertical="center"/>
    </xf>
    <xf numFmtId="44" fontId="5" fillId="0" borderId="19" xfId="22" applyNumberFormat="1" applyFont="1" applyBorder="1" applyAlignment="1">
      <alignment horizontal="center" vertical="center"/>
    </xf>
    <xf numFmtId="4" fontId="4" fillId="4" borderId="1" xfId="3" applyNumberFormat="1" applyFill="1" applyBorder="1" applyAlignment="1">
      <alignment vertical="center" wrapText="1"/>
    </xf>
    <xf numFmtId="0" fontId="0" fillId="0" borderId="1" xfId="0" applyBorder="1"/>
    <xf numFmtId="0" fontId="5" fillId="4" borderId="1" xfId="3" applyFont="1" applyFill="1" applyBorder="1" applyAlignment="1">
      <alignment vertical="center" wrapText="1"/>
    </xf>
    <xf numFmtId="43" fontId="4" fillId="0" borderId="5" xfId="1" applyFont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3" fontId="4" fillId="5" borderId="1" xfId="1" applyFont="1" applyFill="1" applyBorder="1" applyAlignment="1">
      <alignment horizontal="right" vertical="center" wrapText="1"/>
    </xf>
    <xf numFmtId="164" fontId="11" fillId="0" borderId="1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/>
    </xf>
    <xf numFmtId="43" fontId="4" fillId="0" borderId="1" xfId="1" applyFont="1" applyFill="1" applyBorder="1" applyAlignment="1">
      <alignment horizontal="right" vertical="center"/>
    </xf>
    <xf numFmtId="44" fontId="5" fillId="0" borderId="1" xfId="3" applyNumberFormat="1" applyFont="1" applyBorder="1" applyAlignment="1">
      <alignment horizontal="center" vertical="center"/>
    </xf>
    <xf numFmtId="43" fontId="4" fillId="0" borderId="0" xfId="1" applyFont="1" applyFill="1" applyBorder="1" applyAlignment="1">
      <alignment horizontal="right" vertical="center" wrapText="1"/>
    </xf>
    <xf numFmtId="43" fontId="4" fillId="0" borderId="1" xfId="6" applyNumberFormat="1" applyBorder="1" applyAlignment="1">
      <alignment horizontal="center" vertical="center" wrapText="1"/>
    </xf>
    <xf numFmtId="166" fontId="5" fillId="0" borderId="1" xfId="3" applyNumberFormat="1" applyFont="1" applyBorder="1" applyAlignment="1">
      <alignment horizontal="center" vertical="center"/>
    </xf>
    <xf numFmtId="0" fontId="38" fillId="13" borderId="0" xfId="10" applyFont="1" applyFill="1" applyAlignment="1">
      <alignment wrapText="1"/>
    </xf>
    <xf numFmtId="4" fontId="13" fillId="4" borderId="12" xfId="10" applyNumberFormat="1" applyFont="1" applyFill="1" applyBorder="1" applyAlignment="1">
      <alignment horizontal="center" vertical="center"/>
    </xf>
    <xf numFmtId="4" fontId="13" fillId="4" borderId="0" xfId="10" applyNumberFormat="1" applyFont="1" applyFill="1" applyAlignment="1">
      <alignment horizontal="center"/>
    </xf>
    <xf numFmtId="4" fontId="15" fillId="4" borderId="0" xfId="10" applyNumberFormat="1" applyFont="1" applyFill="1" applyAlignment="1">
      <alignment horizontal="center"/>
    </xf>
    <xf numFmtId="0" fontId="12" fillId="4" borderId="0" xfId="10" applyFill="1"/>
    <xf numFmtId="4" fontId="14" fillId="4" borderId="0" xfId="10" applyNumberFormat="1" applyFont="1" applyFill="1" applyAlignment="1">
      <alignment horizontal="center"/>
    </xf>
    <xf numFmtId="4" fontId="13" fillId="4" borderId="13" xfId="10" applyNumberFormat="1" applyFont="1" applyFill="1" applyBorder="1" applyAlignment="1">
      <alignment horizontal="center"/>
    </xf>
    <xf numFmtId="44" fontId="0" fillId="0" borderId="0" xfId="0" applyNumberFormat="1"/>
    <xf numFmtId="2" fontId="4" fillId="0" borderId="1" xfId="6" applyNumberFormat="1" applyBorder="1" applyAlignment="1">
      <alignment horizontal="center" vertical="center" wrapText="1"/>
    </xf>
    <xf numFmtId="0" fontId="4" fillId="0" borderId="0" xfId="6" applyAlignment="1">
      <alignment horizontal="center" vertical="center" wrapText="1"/>
    </xf>
    <xf numFmtId="0" fontId="4" fillId="0" borderId="0" xfId="6" applyAlignment="1">
      <alignment vertical="center" wrapText="1"/>
    </xf>
    <xf numFmtId="4" fontId="4" fillId="0" borderId="0" xfId="6" applyNumberForma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/>
    </xf>
    <xf numFmtId="43" fontId="4" fillId="0" borderId="0" xfId="6" applyNumberFormat="1" applyAlignment="1">
      <alignment horizontal="center" vertical="center" wrapText="1"/>
    </xf>
    <xf numFmtId="4" fontId="15" fillId="9" borderId="0" xfId="10" applyNumberFormat="1" applyFont="1" applyFill="1" applyAlignment="1">
      <alignment horizontal="center"/>
    </xf>
    <xf numFmtId="4" fontId="39" fillId="7" borderId="0" xfId="10" applyNumberFormat="1" applyFont="1" applyFill="1" applyAlignment="1">
      <alignment horizontal="center"/>
    </xf>
    <xf numFmtId="4" fontId="13" fillId="9" borderId="0" xfId="10" applyNumberFormat="1" applyFont="1" applyFill="1" applyAlignment="1">
      <alignment horizontal="center"/>
    </xf>
    <xf numFmtId="170" fontId="4" fillId="9" borderId="22" xfId="12" applyNumberFormat="1" applyFill="1" applyBorder="1"/>
    <xf numFmtId="0" fontId="4" fillId="0" borderId="6" xfId="6" applyBorder="1" applyAlignment="1">
      <alignment horizontal="center" vertical="center"/>
    </xf>
    <xf numFmtId="0" fontId="4" fillId="4" borderId="6" xfId="6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0" borderId="8" xfId="6" applyNumberForma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4" fillId="0" borderId="46" xfId="6" applyBorder="1"/>
    <xf numFmtId="0" fontId="4" fillId="0" borderId="5" xfId="6" applyBorder="1" applyAlignment="1">
      <alignment horizontal="center"/>
    </xf>
    <xf numFmtId="0" fontId="4" fillId="0" borderId="5" xfId="6" applyBorder="1"/>
    <xf numFmtId="0" fontId="4" fillId="0" borderId="42" xfId="6" applyBorder="1"/>
    <xf numFmtId="0" fontId="4" fillId="0" borderId="14" xfId="6" applyBorder="1" applyAlignment="1">
      <alignment horizontal="center"/>
    </xf>
    <xf numFmtId="49" fontId="4" fillId="0" borderId="15" xfId="6" applyNumberFormat="1" applyBorder="1"/>
    <xf numFmtId="9" fontId="4" fillId="9" borderId="15" xfId="12" applyFont="1" applyFill="1" applyBorder="1"/>
    <xf numFmtId="10" fontId="0" fillId="0" borderId="15" xfId="12" applyNumberFormat="1" applyFont="1" applyBorder="1"/>
    <xf numFmtId="0" fontId="4" fillId="0" borderId="15" xfId="6" applyBorder="1"/>
    <xf numFmtId="0" fontId="4" fillId="0" borderId="16" xfId="6" applyBorder="1"/>
    <xf numFmtId="0" fontId="4" fillId="0" borderId="47" xfId="6" applyBorder="1" applyAlignment="1">
      <alignment horizontal="center"/>
    </xf>
    <xf numFmtId="0" fontId="4" fillId="0" borderId="48" xfId="6" applyBorder="1"/>
    <xf numFmtId="164" fontId="4" fillId="0" borderId="48" xfId="6" applyNumberFormat="1" applyBorder="1"/>
    <xf numFmtId="0" fontId="4" fillId="0" borderId="19" xfId="6" applyBorder="1"/>
    <xf numFmtId="9" fontId="0" fillId="0" borderId="15" xfId="12" applyFont="1" applyFill="1" applyBorder="1"/>
    <xf numFmtId="9" fontId="4" fillId="0" borderId="15" xfId="12" applyFont="1" applyFill="1" applyBorder="1"/>
    <xf numFmtId="9" fontId="0" fillId="0" borderId="16" xfId="12" applyFont="1" applyFill="1" applyBorder="1"/>
    <xf numFmtId="164" fontId="4" fillId="0" borderId="19" xfId="6" applyNumberFormat="1" applyBorder="1"/>
    <xf numFmtId="164" fontId="4" fillId="0" borderId="15" xfId="6" applyNumberFormat="1" applyBorder="1"/>
    <xf numFmtId="164" fontId="4" fillId="0" borderId="16" xfId="6" applyNumberFormat="1" applyBorder="1"/>
    <xf numFmtId="9" fontId="4" fillId="0" borderId="48" xfId="12" applyFont="1" applyFill="1" applyBorder="1"/>
    <xf numFmtId="9" fontId="0" fillId="0" borderId="19" xfId="12" applyFont="1" applyFill="1" applyBorder="1"/>
    <xf numFmtId="43" fontId="4" fillId="0" borderId="48" xfId="6" applyNumberFormat="1" applyBorder="1"/>
    <xf numFmtId="9" fontId="4" fillId="0" borderId="16" xfId="12" applyFont="1" applyFill="1" applyBorder="1"/>
    <xf numFmtId="9" fontId="4" fillId="0" borderId="19" xfId="12" applyFont="1" applyFill="1" applyBorder="1"/>
    <xf numFmtId="0" fontId="0" fillId="0" borderId="49" xfId="0" applyBorder="1"/>
    <xf numFmtId="10" fontId="0" fillId="0" borderId="50" xfId="0" applyNumberFormat="1" applyBorder="1"/>
    <xf numFmtId="0" fontId="4" fillId="0" borderId="51" xfId="6" applyBorder="1"/>
    <xf numFmtId="0" fontId="4" fillId="0" borderId="52" xfId="6" applyBorder="1"/>
    <xf numFmtId="164" fontId="4" fillId="0" borderId="52" xfId="6" applyNumberFormat="1" applyBorder="1"/>
    <xf numFmtId="9" fontId="0" fillId="0" borderId="51" xfId="12" applyFont="1" applyFill="1" applyBorder="1"/>
    <xf numFmtId="9" fontId="4" fillId="0" borderId="51" xfId="12" applyFont="1" applyFill="1" applyBorder="1"/>
    <xf numFmtId="9" fontId="4" fillId="0" borderId="52" xfId="12" applyFont="1" applyFill="1" applyBorder="1"/>
    <xf numFmtId="43" fontId="0" fillId="0" borderId="53" xfId="0" applyNumberFormat="1" applyBorder="1"/>
    <xf numFmtId="44" fontId="0" fillId="0" borderId="51" xfId="12" applyNumberFormat="1" applyFont="1" applyBorder="1"/>
    <xf numFmtId="10" fontId="0" fillId="0" borderId="52" xfId="12" applyNumberFormat="1" applyFont="1" applyBorder="1"/>
    <xf numFmtId="9" fontId="4" fillId="9" borderId="14" xfId="12" applyFont="1" applyFill="1" applyBorder="1"/>
    <xf numFmtId="164" fontId="4" fillId="0" borderId="47" xfId="6" applyNumberFormat="1" applyBorder="1"/>
    <xf numFmtId="171" fontId="4" fillId="9" borderId="14" xfId="12" applyNumberFormat="1" applyFont="1" applyFill="1" applyBorder="1"/>
    <xf numFmtId="0" fontId="4" fillId="0" borderId="14" xfId="6" applyBorder="1"/>
    <xf numFmtId="0" fontId="4" fillId="0" borderId="47" xfId="6" applyBorder="1"/>
    <xf numFmtId="9" fontId="4" fillId="0" borderId="14" xfId="12" applyFont="1" applyFill="1" applyBorder="1"/>
    <xf numFmtId="164" fontId="4" fillId="0" borderId="14" xfId="6" applyNumberFormat="1" applyBorder="1"/>
    <xf numFmtId="43" fontId="4" fillId="0" borderId="47" xfId="6" applyNumberFormat="1" applyBorder="1"/>
    <xf numFmtId="43" fontId="4" fillId="0" borderId="19" xfId="6" applyNumberFormat="1" applyBorder="1"/>
    <xf numFmtId="171" fontId="0" fillId="0" borderId="0" xfId="2" applyNumberFormat="1" applyFont="1"/>
    <xf numFmtId="0" fontId="4" fillId="0" borderId="33" xfId="6" applyBorder="1"/>
    <xf numFmtId="43" fontId="4" fillId="0" borderId="52" xfId="6" applyNumberFormat="1" applyBorder="1"/>
    <xf numFmtId="164" fontId="4" fillId="0" borderId="2" xfId="6" applyNumberFormat="1" applyBorder="1"/>
    <xf numFmtId="164" fontId="0" fillId="0" borderId="23" xfId="12" applyNumberFormat="1" applyFont="1" applyBorder="1"/>
    <xf numFmtId="43" fontId="3" fillId="0" borderId="0" xfId="0" applyNumberFormat="1" applyFont="1"/>
    <xf numFmtId="10" fontId="4" fillId="0" borderId="1" xfId="1" applyNumberFormat="1" applyFont="1" applyBorder="1" applyAlignment="1">
      <alignment horizontal="right" vertical="center"/>
    </xf>
    <xf numFmtId="4" fontId="12" fillId="0" borderId="0" xfId="10" applyNumberFormat="1" applyAlignment="1">
      <alignment horizontal="center" vertical="center"/>
    </xf>
    <xf numFmtId="0" fontId="4" fillId="0" borderId="0" xfId="10" applyFont="1" applyAlignment="1">
      <alignment horizontal="center" vertical="center"/>
    </xf>
    <xf numFmtId="2" fontId="12" fillId="0" borderId="0" xfId="10" applyNumberFormat="1" applyAlignment="1">
      <alignment horizontal="center" vertical="center"/>
    </xf>
    <xf numFmtId="0" fontId="4" fillId="0" borderId="11" xfId="3" applyBorder="1" applyAlignment="1">
      <alignment horizontal="center" vertical="center" wrapText="1"/>
    </xf>
    <xf numFmtId="10" fontId="4" fillId="0" borderId="1" xfId="2" applyNumberFormat="1" applyFont="1" applyBorder="1" applyAlignment="1">
      <alignment horizontal="right" vertical="center"/>
    </xf>
    <xf numFmtId="43" fontId="40" fillId="16" borderId="1" xfId="1" applyFont="1" applyFill="1" applyBorder="1" applyAlignment="1">
      <alignment horizontal="center" vertical="center"/>
    </xf>
    <xf numFmtId="43" fontId="40" fillId="15" borderId="1" xfId="1" applyFont="1" applyFill="1" applyBorder="1" applyAlignment="1">
      <alignment horizontal="center" vertical="center"/>
    </xf>
    <xf numFmtId="43" fontId="40" fillId="14" borderId="1" xfId="1" applyFont="1" applyFill="1" applyBorder="1" applyAlignment="1">
      <alignment horizontal="center" vertical="center"/>
    </xf>
    <xf numFmtId="0" fontId="21" fillId="0" borderId="11" xfId="0" applyFont="1" applyBorder="1" applyAlignment="1">
      <alignment wrapText="1"/>
    </xf>
    <xf numFmtId="43" fontId="4" fillId="0" borderId="11" xfId="1" quotePrefix="1" applyFont="1" applyFill="1" applyBorder="1" applyAlignment="1">
      <alignment horizontal="right" vertical="center"/>
    </xf>
    <xf numFmtId="43" fontId="4" fillId="0" borderId="11" xfId="1" applyFont="1" applyBorder="1" applyAlignment="1">
      <alignment horizontal="right" vertical="center"/>
    </xf>
    <xf numFmtId="10" fontId="4" fillId="0" borderId="11" xfId="2" applyNumberFormat="1" applyFont="1" applyBorder="1" applyAlignment="1">
      <alignment horizontal="right" vertical="center"/>
    </xf>
    <xf numFmtId="10" fontId="4" fillId="0" borderId="11" xfId="1" applyNumberFormat="1" applyFont="1" applyBorder="1" applyAlignment="1">
      <alignment horizontal="right" vertical="center"/>
    </xf>
    <xf numFmtId="43" fontId="40" fillId="16" borderId="11" xfId="1" applyFont="1" applyFill="1" applyBorder="1" applyAlignment="1">
      <alignment horizontal="center" vertical="center"/>
    </xf>
    <xf numFmtId="0" fontId="0" fillId="2" borderId="24" xfId="0" applyFill="1" applyBorder="1"/>
    <xf numFmtId="0" fontId="0" fillId="2" borderId="21" xfId="0" applyFill="1" applyBorder="1"/>
    <xf numFmtId="0" fontId="5" fillId="0" borderId="0" xfId="3" applyFont="1" applyAlignment="1">
      <alignment horizontal="center" vertical="center" wrapText="1"/>
    </xf>
    <xf numFmtId="0" fontId="17" fillId="0" borderId="20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4" fontId="13" fillId="6" borderId="7" xfId="10" applyNumberFormat="1" applyFont="1" applyFill="1" applyBorder="1" applyAlignment="1">
      <alignment horizontal="left" vertical="center" wrapText="1"/>
    </xf>
    <xf numFmtId="4" fontId="13" fillId="6" borderId="8" xfId="10" applyNumberFormat="1" applyFont="1" applyFill="1" applyBorder="1" applyAlignment="1">
      <alignment horizontal="left" vertical="center" wrapText="1"/>
    </xf>
    <xf numFmtId="0" fontId="12" fillId="0" borderId="0" xfId="10" applyAlignment="1">
      <alignment horizontal="center"/>
    </xf>
    <xf numFmtId="0" fontId="17" fillId="0" borderId="20" xfId="10" applyFont="1" applyBorder="1" applyAlignment="1">
      <alignment horizontal="center"/>
    </xf>
    <xf numFmtId="0" fontId="17" fillId="0" borderId="24" xfId="10" applyFont="1" applyBorder="1" applyAlignment="1">
      <alignment horizontal="center"/>
    </xf>
    <xf numFmtId="0" fontId="17" fillId="0" borderId="21" xfId="10" applyFont="1" applyBorder="1" applyAlignment="1">
      <alignment horizontal="center"/>
    </xf>
    <xf numFmtId="0" fontId="4" fillId="9" borderId="20" xfId="6" applyFill="1" applyBorder="1" applyAlignment="1">
      <alignment horizontal="center"/>
    </xf>
    <xf numFmtId="0" fontId="4" fillId="9" borderId="21" xfId="6" applyFill="1" applyBorder="1" applyAlignment="1">
      <alignment horizontal="center"/>
    </xf>
    <xf numFmtId="0" fontId="0" fillId="0" borderId="0" xfId="0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31" fillId="12" borderId="38" xfId="0" applyFont="1" applyFill="1" applyBorder="1" applyAlignment="1">
      <alignment horizontal="center" vertical="center" wrapText="1"/>
    </xf>
    <xf numFmtId="0" fontId="31" fillId="12" borderId="39" xfId="0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26" fillId="11" borderId="6" xfId="15" applyFont="1" applyFill="1" applyBorder="1" applyAlignment="1">
      <alignment horizontal="center" vertical="center"/>
    </xf>
    <xf numFmtId="0" fontId="26" fillId="11" borderId="7" xfId="15" applyFont="1" applyFill="1" applyBorder="1" applyAlignment="1">
      <alignment horizontal="center" vertical="center"/>
    </xf>
    <xf numFmtId="0" fontId="26" fillId="0" borderId="12" xfId="15" applyFont="1" applyBorder="1" applyAlignment="1">
      <alignment horizontal="left" vertical="center"/>
    </xf>
    <xf numFmtId="0" fontId="26" fillId="0" borderId="0" xfId="15" applyFont="1" applyAlignment="1">
      <alignment horizontal="left" vertical="center"/>
    </xf>
    <xf numFmtId="0" fontId="26" fillId="0" borderId="13" xfId="15" applyFont="1" applyBorder="1" applyAlignment="1">
      <alignment horizontal="left" vertical="center"/>
    </xf>
    <xf numFmtId="0" fontId="23" fillId="0" borderId="0" xfId="13" applyFont="1" applyAlignment="1">
      <alignment horizontal="center" vertical="center" wrapText="1"/>
    </xf>
    <xf numFmtId="0" fontId="26" fillId="0" borderId="1" xfId="15" applyFont="1" applyBorder="1" applyAlignment="1">
      <alignment horizontal="left" vertical="center"/>
    </xf>
    <xf numFmtId="0" fontId="26" fillId="11" borderId="6" xfId="15" applyFont="1" applyFill="1" applyBorder="1" applyAlignment="1">
      <alignment horizontal="left" vertical="center"/>
    </xf>
    <xf numFmtId="0" fontId="26" fillId="11" borderId="7" xfId="15" applyFont="1" applyFill="1" applyBorder="1" applyAlignment="1">
      <alignment horizontal="left" vertical="center"/>
    </xf>
    <xf numFmtId="0" fontId="25" fillId="10" borderId="2" xfId="13" applyFont="1" applyFill="1" applyBorder="1" applyAlignment="1">
      <alignment horizontal="center" vertical="center"/>
    </xf>
    <xf numFmtId="0" fontId="25" fillId="10" borderId="3" xfId="13" applyFont="1" applyFill="1" applyBorder="1" applyAlignment="1">
      <alignment horizontal="center" vertical="center"/>
    </xf>
    <xf numFmtId="0" fontId="25" fillId="10" borderId="4" xfId="13" applyFont="1" applyFill="1" applyBorder="1" applyAlignment="1">
      <alignment horizontal="center" vertical="center"/>
    </xf>
    <xf numFmtId="0" fontId="31" fillId="0" borderId="25" xfId="3" applyFont="1" applyBorder="1" applyAlignment="1">
      <alignment horizontal="center" vertical="top" wrapText="1"/>
    </xf>
    <xf numFmtId="0" fontId="31" fillId="0" borderId="27" xfId="3" applyFont="1" applyBorder="1" applyAlignment="1">
      <alignment horizontal="center" vertical="top" wrapText="1"/>
    </xf>
    <xf numFmtId="10" fontId="19" fillId="0" borderId="25" xfId="3" applyNumberFormat="1" applyFont="1" applyBorder="1" applyAlignment="1">
      <alignment horizontal="center" vertical="top" shrinkToFit="1"/>
    </xf>
    <xf numFmtId="10" fontId="19" fillId="0" borderId="27" xfId="3" applyNumberFormat="1" applyFont="1" applyBorder="1" applyAlignment="1">
      <alignment horizontal="center" vertical="top" shrinkToFit="1"/>
    </xf>
    <xf numFmtId="0" fontId="4" fillId="0" borderId="0" xfId="3" applyAlignment="1">
      <alignment horizontal="center"/>
    </xf>
    <xf numFmtId="0" fontId="31" fillId="0" borderId="26" xfId="3" applyFont="1" applyBorder="1" applyAlignment="1">
      <alignment horizontal="center" vertical="top" wrapText="1"/>
    </xf>
    <xf numFmtId="10" fontId="21" fillId="0" borderId="25" xfId="3" applyNumberFormat="1" applyFont="1" applyBorder="1" applyAlignment="1">
      <alignment horizontal="center" vertical="top" wrapText="1"/>
    </xf>
    <xf numFmtId="0" fontId="21" fillId="0" borderId="27" xfId="3" applyFont="1" applyBorder="1" applyAlignment="1">
      <alignment horizontal="center" vertical="top" wrapText="1"/>
    </xf>
    <xf numFmtId="0" fontId="21" fillId="0" borderId="25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center" vertical="center" wrapText="1"/>
    </xf>
    <xf numFmtId="0" fontId="19" fillId="0" borderId="25" xfId="3" applyFont="1" applyBorder="1" applyAlignment="1">
      <alignment horizontal="center" vertical="top" wrapText="1"/>
    </xf>
    <xf numFmtId="0" fontId="19" fillId="0" borderId="27" xfId="3" applyFont="1" applyBorder="1" applyAlignment="1">
      <alignment horizontal="center" vertical="top" wrapText="1"/>
    </xf>
    <xf numFmtId="10" fontId="19" fillId="0" borderId="25" xfId="3" applyNumberFormat="1" applyFont="1" applyBorder="1" applyAlignment="1">
      <alignment horizontal="center" vertical="top" wrapText="1"/>
    </xf>
    <xf numFmtId="0" fontId="21" fillId="0" borderId="25" xfId="3" applyFont="1" applyBorder="1" applyAlignment="1">
      <alignment horizontal="center" vertical="top" wrapText="1"/>
    </xf>
    <xf numFmtId="0" fontId="30" fillId="0" borderId="25" xfId="3" applyFont="1" applyBorder="1" applyAlignment="1">
      <alignment horizontal="center" vertical="top" wrapText="1"/>
    </xf>
    <xf numFmtId="0" fontId="30" fillId="0" borderId="26" xfId="3" applyFont="1" applyBorder="1" applyAlignment="1">
      <alignment horizontal="center" vertical="top" wrapText="1"/>
    </xf>
    <xf numFmtId="0" fontId="30" fillId="0" borderId="27" xfId="3" applyFont="1" applyBorder="1" applyAlignment="1">
      <alignment horizontal="center" vertical="top" wrapText="1"/>
    </xf>
    <xf numFmtId="0" fontId="31" fillId="0" borderId="28" xfId="3" applyFont="1" applyBorder="1" applyAlignment="1">
      <alignment horizontal="left" vertical="top" wrapText="1"/>
    </xf>
    <xf numFmtId="0" fontId="31" fillId="0" borderId="30" xfId="3" applyFont="1" applyBorder="1" applyAlignment="1">
      <alignment horizontal="left" vertical="top" wrapText="1"/>
    </xf>
    <xf numFmtId="0" fontId="31" fillId="0" borderId="29" xfId="3" applyFont="1" applyBorder="1" applyAlignment="1">
      <alignment horizontal="center" vertical="top" wrapText="1"/>
    </xf>
    <xf numFmtId="0" fontId="31" fillId="0" borderId="31" xfId="3" applyFont="1" applyBorder="1" applyAlignment="1">
      <alignment horizontal="center" vertical="top" wrapText="1"/>
    </xf>
    <xf numFmtId="0" fontId="31" fillId="0" borderId="26" xfId="3" applyFont="1" applyBorder="1" applyAlignment="1">
      <alignment horizontal="left" vertical="top" wrapText="1" indent="1"/>
    </xf>
    <xf numFmtId="0" fontId="31" fillId="0" borderId="27" xfId="3" applyFont="1" applyBorder="1" applyAlignment="1">
      <alignment horizontal="left" vertical="top" wrapText="1" indent="1"/>
    </xf>
    <xf numFmtId="0" fontId="31" fillId="0" borderId="25" xfId="3" applyFont="1" applyBorder="1" applyAlignment="1">
      <alignment horizontal="left" vertical="top" wrapText="1" indent="1"/>
    </xf>
    <xf numFmtId="0" fontId="21" fillId="0" borderId="26" xfId="3" applyFont="1" applyBorder="1" applyAlignment="1">
      <alignment horizontal="center" vertical="top" wrapText="1"/>
    </xf>
  </cellXfs>
  <cellStyles count="23">
    <cellStyle name="Excel Built-in Excel Built-in Excel Built-in Excel Built-in Excel Built-in Excel Built-in Excel Built-in Separador de milhares 4" xfId="8" xr:uid="{D3732A49-25A3-4599-88F4-4F0DBFE02119}"/>
    <cellStyle name="Excel Built-in Normal" xfId="9" xr:uid="{C50FD0A5-6675-4FCA-ACB4-2B17B016AE9B}"/>
    <cellStyle name="Excel Built-in Normal 2" xfId="7" xr:uid="{2919220F-9D47-4136-A092-FA80AB6F11AD}"/>
    <cellStyle name="Normal" xfId="0" builtinId="0"/>
    <cellStyle name="Normal 2" xfId="3" xr:uid="{9FD0F66B-4192-4E8F-AB7D-79695BB4CACB}"/>
    <cellStyle name="Normal 2 2 2" xfId="6" xr:uid="{8886ED04-3AA6-4056-B334-53415BF8E47A}"/>
    <cellStyle name="Normal 2 2 2 2" xfId="14" xr:uid="{EF35CFF8-9690-4795-B717-59084B1945E4}"/>
    <cellStyle name="Normal 3" xfId="10" xr:uid="{2B333E32-C5B3-4ED2-B1F5-018D4D023BBA}"/>
    <cellStyle name="Normal 3 2" xfId="13" xr:uid="{A4EB9F25-FD95-41A5-B901-DE22A6F4210E}"/>
    <cellStyle name="Normal_Anexo I - Planilhas Orçamentárias" xfId="21" xr:uid="{9A933671-7B7A-4983-9CEF-161015ADC1F2}"/>
    <cellStyle name="Normal_Composição do BDI" xfId="15" xr:uid="{B4FBFE3E-9506-481C-870D-EF799513CFB9}"/>
    <cellStyle name="Normal_PLANILHA GERAL" xfId="19" xr:uid="{DA220378-9521-4114-B35D-D7A145D9DE5F}"/>
    <cellStyle name="Porcentagem" xfId="2" builtinId="5"/>
    <cellStyle name="Porcentagem 2 2" xfId="12" xr:uid="{AA886C7B-FEA9-4F92-AE9F-84EC702261B9}"/>
    <cellStyle name="Porcentagem 2 2 2" xfId="17" xr:uid="{7E68D143-8BC8-4837-A843-3E809BF8A61A}"/>
    <cellStyle name="Porcentagem 2 3" xfId="16" xr:uid="{82706F39-4577-490C-A943-E97CB73B1619}"/>
    <cellStyle name="Porcentagem 4" xfId="18" xr:uid="{F26F7A0E-1A83-4C58-B6E2-E898193D4CEE}"/>
    <cellStyle name="Separador de milhares 2" xfId="22" xr:uid="{D67A7A1E-B47E-42F9-BAAC-C192686E3A18}"/>
    <cellStyle name="Separador de milhares_PLANILHA GERAL" xfId="20" xr:uid="{BDB3339D-4386-4ADA-A5AF-ECBB0A21EF4B}"/>
    <cellStyle name="Vírgula" xfId="1" builtinId="3"/>
    <cellStyle name="Vírgula 2 3" xfId="11" xr:uid="{BC8B0EBB-3142-414C-8950-DB5BA13BD2F7}"/>
    <cellStyle name="Vírgula 4" xfId="4" xr:uid="{21B1947F-D1A7-4E3A-A2AE-1FCF53D549FC}"/>
    <cellStyle name="Vírgula 5" xfId="5" xr:uid="{19596E5C-D0D2-472D-B1B4-7886EB7900A3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0</xdr:row>
      <xdr:rowOff>8283</xdr:rowOff>
    </xdr:from>
    <xdr:to>
      <xdr:col>8</xdr:col>
      <xdr:colOff>372718</xdr:colOff>
      <xdr:row>0</xdr:row>
      <xdr:rowOff>1143000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E5E430-0B79-4DDD-B0C9-CFC8D6A8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892" y="8283"/>
          <a:ext cx="8083826" cy="1134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0</xdr:row>
      <xdr:rowOff>8283</xdr:rowOff>
    </xdr:from>
    <xdr:to>
      <xdr:col>8</xdr:col>
      <xdr:colOff>372718</xdr:colOff>
      <xdr:row>0</xdr:row>
      <xdr:rowOff>1143000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CE0A26E-490E-4AE7-A1B7-4C8FD4E4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892" y="8283"/>
          <a:ext cx="8100391" cy="11347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0</xdr:row>
      <xdr:rowOff>33618</xdr:rowOff>
    </xdr:from>
    <xdr:to>
      <xdr:col>11</xdr:col>
      <xdr:colOff>163609</xdr:colOff>
      <xdr:row>0</xdr:row>
      <xdr:rowOff>1300443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85A7E1-1DDE-444F-8AEE-7FF39A3B9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62" y="33618"/>
          <a:ext cx="7772400" cy="1266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789646</xdr:colOff>
      <xdr:row>0</xdr:row>
      <xdr:rowOff>1590261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5B6C56-7552-4F9B-BFA7-1D8BC1227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56788" cy="15902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942975</xdr:colOff>
      <xdr:row>0</xdr:row>
      <xdr:rowOff>1104022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CEBFE3E-F08A-4980-A437-14AFD701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53225" cy="11007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33</xdr:row>
      <xdr:rowOff>57150</xdr:rowOff>
    </xdr:from>
    <xdr:to>
      <xdr:col>2</xdr:col>
      <xdr:colOff>266700</xdr:colOff>
      <xdr:row>35</xdr:row>
      <xdr:rowOff>209550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179CACA-3F20-4064-8907-C8A9C0F4C70F}"/>
            </a:ext>
          </a:extLst>
        </xdr:cNvPr>
        <xdr:cNvSpPr>
          <a:spLocks noChangeArrowheads="1"/>
        </xdr:cNvSpPr>
      </xdr:nvSpPr>
      <xdr:spPr bwMode="auto">
        <a:xfrm>
          <a:off x="647700" y="6391275"/>
          <a:ext cx="2543175" cy="53340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</xdr:colOff>
      <xdr:row>33</xdr:row>
      <xdr:rowOff>66675</xdr:rowOff>
    </xdr:from>
    <xdr:to>
      <xdr:col>1</xdr:col>
      <xdr:colOff>2047875</xdr:colOff>
      <xdr:row>35</xdr:row>
      <xdr:rowOff>152400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F0F69829-BE79-4A98-84C5-220E09C4B0B5}"/>
            </a:ext>
          </a:extLst>
        </xdr:cNvPr>
        <xdr:cNvSpPr>
          <a:spLocks noChangeArrowheads="1"/>
        </xdr:cNvSpPr>
      </xdr:nvSpPr>
      <xdr:spPr bwMode="auto">
        <a:xfrm>
          <a:off x="838200" y="6400800"/>
          <a:ext cx="1819275" cy="4667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133350</xdr:rowOff>
    </xdr:to>
    <xdr:sp macro="" textlink="">
      <xdr:nvSpPr>
        <xdr:cNvPr id="4" name="AutoShape 4" descr="Resultado de imagem para prefeitura delmiro gouveia">
          <a:extLst>
            <a:ext uri="{FF2B5EF4-FFF2-40B4-BE49-F238E27FC236}">
              <a16:creationId xmlns:a16="http://schemas.microsoft.com/office/drawing/2014/main" id="{F58B6255-5CB2-4FEE-8C96-DE82889D62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20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783981</xdr:colOff>
      <xdr:row>0</xdr:row>
      <xdr:rowOff>950597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08D4986-C82C-41D5-90B2-676BA756C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832231" cy="9505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358590</xdr:colOff>
      <xdr:row>0</xdr:row>
      <xdr:rowOff>874059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D7AB60-9BF4-4173-8ADA-EBF451BCF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510618" cy="874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igo\Documents\PENDRIVE%2002\Oficina%20AMA%20-%20CAIXA%20-%20Sebrae\03%20-%20Contrato%20Repasse%20I\03.02%20-%20An&#225;lise%20-%20Cl&#225;usula%20Suspensiva\BDI\Composi&#231;&#227;o_BDI_Ac&#243;rd&#227;o_2622_TC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DADOS"/>
    </sheetNames>
    <sheetDataSet>
      <sheetData sheetId="0"/>
      <sheetData sheetId="1">
        <row r="1">
          <cell r="A1" t="str">
            <v>Construção de Edifícios</v>
          </cell>
        </row>
        <row r="2">
          <cell r="A2" t="str">
            <v>Construção de Rodovias e Ferrovias</v>
          </cell>
        </row>
        <row r="3">
          <cell r="A3" t="str">
            <v>Construção de Redes de Abastecimento de Água, Coleta de Esgoto e Construções Correlatas</v>
          </cell>
        </row>
        <row r="4">
          <cell r="A4" t="str">
            <v>Construção e Manutenção de Estações e Redes de Distribuição de Energia Elétrica</v>
          </cell>
        </row>
        <row r="5">
          <cell r="A5" t="str">
            <v>Obras Portuárias, Marítimas e Fluviais</v>
          </cell>
        </row>
        <row r="6">
          <cell r="A6" t="str">
            <v>Fornecimento de Materiais e Equipamentos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B4A5-DABE-4A6D-8005-512F721339E5}">
  <dimension ref="A1:L215"/>
  <sheetViews>
    <sheetView view="pageBreakPreview" zoomScale="115" zoomScaleNormal="100" zoomScaleSheetLayoutView="115" workbookViewId="0">
      <selection activeCell="Q4" sqref="Q4"/>
    </sheetView>
  </sheetViews>
  <sheetFormatPr defaultRowHeight="15"/>
  <cols>
    <col min="4" max="4" width="51.28515625" customWidth="1"/>
    <col min="7" max="7" width="12.140625" customWidth="1"/>
    <col min="8" max="8" width="10.85546875" customWidth="1"/>
    <col min="9" max="9" width="14.85546875" customWidth="1"/>
    <col min="10" max="10" width="9" customWidth="1"/>
    <col min="11" max="11" width="8.85546875" customWidth="1"/>
    <col min="12" max="12" width="6.28515625" bestFit="1" customWidth="1"/>
  </cols>
  <sheetData>
    <row r="1" spans="1:12" ht="93" customHeight="1">
      <c r="A1" s="339"/>
      <c r="B1" s="339"/>
      <c r="C1" s="339"/>
      <c r="D1" s="339"/>
      <c r="E1" s="339"/>
      <c r="F1" s="339"/>
      <c r="G1" s="339"/>
      <c r="H1" s="339"/>
      <c r="I1" s="339"/>
    </row>
    <row r="2" spans="1:12">
      <c r="A2" s="1" t="s">
        <v>219</v>
      </c>
      <c r="B2" s="2"/>
      <c r="C2" s="2"/>
      <c r="D2" s="2"/>
      <c r="E2" s="2"/>
      <c r="F2" s="2"/>
      <c r="G2" s="182" t="s">
        <v>353</v>
      </c>
      <c r="H2" s="179" t="s">
        <v>354</v>
      </c>
      <c r="I2" s="3"/>
    </row>
    <row r="3" spans="1:12">
      <c r="A3" s="1" t="s">
        <v>742</v>
      </c>
      <c r="B3" s="2"/>
      <c r="C3" s="2"/>
      <c r="D3" s="2"/>
      <c r="E3" s="2"/>
      <c r="F3" s="4"/>
      <c r="G3" s="183">
        <f>BDI!D35</f>
        <v>0.2641</v>
      </c>
      <c r="H3" s="3" t="s">
        <v>351</v>
      </c>
      <c r="I3" s="181">
        <v>0.84299999999999997</v>
      </c>
    </row>
    <row r="4" spans="1:12">
      <c r="A4" s="1" t="s">
        <v>350</v>
      </c>
      <c r="B4" s="2"/>
      <c r="C4" s="2"/>
      <c r="D4" s="2"/>
      <c r="E4" s="2"/>
      <c r="F4" s="2"/>
      <c r="G4" s="184">
        <f>G3+1</f>
        <v>1.2641</v>
      </c>
      <c r="H4" s="3" t="s">
        <v>352</v>
      </c>
      <c r="I4" s="181">
        <v>0.46550000000000002</v>
      </c>
    </row>
    <row r="5" spans="1:12" ht="15.75" thickBot="1">
      <c r="A5" s="2"/>
      <c r="B5" s="2"/>
      <c r="C5" s="2"/>
      <c r="D5" s="2"/>
      <c r="E5" s="2"/>
      <c r="F5" s="2"/>
      <c r="G5" s="3"/>
      <c r="H5" s="3"/>
    </row>
    <row r="6" spans="1:12" ht="16.5" thickBot="1">
      <c r="A6" s="340" t="s">
        <v>726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2"/>
    </row>
    <row r="7" spans="1:12" ht="15.75" thickBot="1">
      <c r="A7" s="10"/>
      <c r="B7" s="10"/>
      <c r="C7" s="10"/>
      <c r="D7" s="108"/>
      <c r="E7" s="11"/>
      <c r="F7" s="12"/>
      <c r="G7" s="13"/>
      <c r="H7" s="13"/>
      <c r="I7" s="14"/>
    </row>
    <row r="8" spans="1:12" ht="26.25" thickBot="1">
      <c r="A8" s="15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7" t="s">
        <v>6</v>
      </c>
      <c r="G8" s="18" t="s">
        <v>7</v>
      </c>
      <c r="H8" s="18" t="s">
        <v>8</v>
      </c>
      <c r="I8" s="19" t="s">
        <v>9</v>
      </c>
      <c r="J8" s="337"/>
      <c r="K8" s="337"/>
      <c r="L8" s="338"/>
    </row>
    <row r="9" spans="1:12" ht="54" customHeight="1">
      <c r="A9" s="67" t="s">
        <v>99</v>
      </c>
      <c r="B9" s="326">
        <v>12508</v>
      </c>
      <c r="C9" s="326" t="s">
        <v>12</v>
      </c>
      <c r="D9" s="331" t="s">
        <v>651</v>
      </c>
      <c r="E9" s="69" t="s">
        <v>13</v>
      </c>
      <c r="F9" s="332">
        <f>MEMORIAL!G551</f>
        <v>980.4</v>
      </c>
      <c r="G9" s="333">
        <v>189.38</v>
      </c>
      <c r="H9" s="333">
        <f t="shared" ref="H9:H72" si="0">G9*$G$4</f>
        <v>239.39525799999998</v>
      </c>
      <c r="I9" s="333">
        <f>ROUND(F9*H9,2)</f>
        <v>234703.11</v>
      </c>
      <c r="J9" s="334">
        <f>I9/$I$215</f>
        <v>0.14347596204543772</v>
      </c>
      <c r="K9" s="335">
        <f>J9</f>
        <v>0.14347596204543772</v>
      </c>
      <c r="L9" s="336" t="s">
        <v>257</v>
      </c>
    </row>
    <row r="10" spans="1:12" ht="27.75" customHeight="1">
      <c r="A10" s="45" t="s">
        <v>97</v>
      </c>
      <c r="B10" s="52">
        <v>12727</v>
      </c>
      <c r="C10" s="52" t="s">
        <v>12</v>
      </c>
      <c r="D10" s="270" t="s">
        <v>650</v>
      </c>
      <c r="E10" s="31" t="s">
        <v>13</v>
      </c>
      <c r="F10" s="33">
        <f>MEMORIAL!G544</f>
        <v>1030.4000000000001</v>
      </c>
      <c r="G10" s="34">
        <v>117.75</v>
      </c>
      <c r="H10" s="34">
        <f t="shared" si="0"/>
        <v>148.84777500000001</v>
      </c>
      <c r="I10" s="34">
        <f>ROUND(F10*H10,2)</f>
        <v>153372.75</v>
      </c>
      <c r="J10" s="327">
        <f t="shared" ref="J10:J73" si="1">I10/$I$215</f>
        <v>9.3758036942094239E-2</v>
      </c>
      <c r="K10" s="322">
        <f t="shared" ref="K10:K73" si="2">K9+J10</f>
        <v>0.23723399898753195</v>
      </c>
      <c r="L10" s="328" t="s">
        <v>257</v>
      </c>
    </row>
    <row r="11" spans="1:12" ht="23.25">
      <c r="A11" s="45" t="s">
        <v>26</v>
      </c>
      <c r="B11" s="35" t="str">
        <f>COMPOSIÇÕES!A8</f>
        <v>COMP00</v>
      </c>
      <c r="C11" s="233"/>
      <c r="D11" s="232" t="str">
        <f>COMPOSIÇÕES!C8</f>
        <v>ADMINISTRAÇÃO DA OBRA</v>
      </c>
      <c r="E11" s="35" t="s">
        <v>359</v>
      </c>
      <c r="F11" s="33">
        <f>MEMORIAL!J68</f>
        <v>8</v>
      </c>
      <c r="G11" s="34">
        <f>COMPOSIÇÕES!G14</f>
        <v>8065.07</v>
      </c>
      <c r="H11" s="34">
        <f t="shared" si="0"/>
        <v>10195.054987</v>
      </c>
      <c r="I11" s="34">
        <f>ROUND(F11*H11,2)</f>
        <v>81560.44</v>
      </c>
      <c r="J11" s="327">
        <f t="shared" si="1"/>
        <v>4.9858574919817641E-2</v>
      </c>
      <c r="K11" s="322">
        <f t="shared" si="2"/>
        <v>0.2870925739073496</v>
      </c>
      <c r="L11" s="328" t="s">
        <v>257</v>
      </c>
    </row>
    <row r="12" spans="1:12" ht="52.5" customHeight="1">
      <c r="A12" s="45" t="s">
        <v>484</v>
      </c>
      <c r="B12" s="45">
        <v>102362</v>
      </c>
      <c r="C12" s="45" t="s">
        <v>16</v>
      </c>
      <c r="D12" s="270" t="s">
        <v>596</v>
      </c>
      <c r="E12" s="31" t="s">
        <v>13</v>
      </c>
      <c r="F12" s="33">
        <f>MEMORIAL!G1261</f>
        <v>201</v>
      </c>
      <c r="G12" s="33">
        <v>179.72</v>
      </c>
      <c r="H12" s="34">
        <f t="shared" si="0"/>
        <v>227.18405200000001</v>
      </c>
      <c r="I12" s="34">
        <f>ROUND(F12*H12,2)</f>
        <v>45663.99</v>
      </c>
      <c r="J12" s="327">
        <f t="shared" si="1"/>
        <v>2.7914776655849374E-2</v>
      </c>
      <c r="K12" s="322">
        <f t="shared" si="2"/>
        <v>0.31500735056319895</v>
      </c>
      <c r="L12" s="328" t="s">
        <v>257</v>
      </c>
    </row>
    <row r="13" spans="1:12" ht="51.75">
      <c r="A13" s="45" t="s">
        <v>421</v>
      </c>
      <c r="B13" s="35">
        <v>10169</v>
      </c>
      <c r="C13" s="32" t="s">
        <v>12</v>
      </c>
      <c r="D13" s="270" t="s">
        <v>590</v>
      </c>
      <c r="E13" s="31" t="s">
        <v>13</v>
      </c>
      <c r="F13" s="33">
        <f>MEMORIAL!G626</f>
        <v>713.45999999999992</v>
      </c>
      <c r="G13" s="243">
        <v>47.4</v>
      </c>
      <c r="H13" s="34">
        <f t="shared" si="0"/>
        <v>59.918340000000001</v>
      </c>
      <c r="I13" s="34">
        <f>ROUND(F13*H13,2)</f>
        <v>42749.34</v>
      </c>
      <c r="J13" s="327">
        <f t="shared" si="1"/>
        <v>2.6133026883655323E-2</v>
      </c>
      <c r="K13" s="322">
        <f t="shared" si="2"/>
        <v>0.34114037744685427</v>
      </c>
      <c r="L13" s="328" t="s">
        <v>257</v>
      </c>
    </row>
    <row r="14" spans="1:12" ht="64.5">
      <c r="A14" s="52" t="s">
        <v>523</v>
      </c>
      <c r="B14" s="52">
        <v>87792</v>
      </c>
      <c r="C14" s="52" t="s">
        <v>16</v>
      </c>
      <c r="D14" s="270" t="s">
        <v>723</v>
      </c>
      <c r="E14" s="52" t="s">
        <v>187</v>
      </c>
      <c r="F14" s="95">
        <f>MEMORIAL!G1420</f>
        <v>1018.0600000000001</v>
      </c>
      <c r="G14" s="52">
        <v>32.43</v>
      </c>
      <c r="H14" s="243">
        <f t="shared" si="0"/>
        <v>40.994762999999999</v>
      </c>
      <c r="I14" s="246">
        <f>H14*F14</f>
        <v>41735.128419779998</v>
      </c>
      <c r="J14" s="327">
        <f t="shared" si="1"/>
        <v>2.5513030914323311E-2</v>
      </c>
      <c r="K14" s="322">
        <f t="shared" si="2"/>
        <v>0.3666534083611776</v>
      </c>
      <c r="L14" s="328" t="s">
        <v>257</v>
      </c>
    </row>
    <row r="15" spans="1:12" ht="51.75">
      <c r="A15" s="52" t="s">
        <v>515</v>
      </c>
      <c r="B15" s="52">
        <v>95952</v>
      </c>
      <c r="C15" s="52" t="s">
        <v>16</v>
      </c>
      <c r="D15" s="270" t="s">
        <v>181</v>
      </c>
      <c r="E15" s="52" t="s">
        <v>186</v>
      </c>
      <c r="F15" s="95">
        <f>MEMORIAL!H1359</f>
        <v>12.318</v>
      </c>
      <c r="G15" s="52">
        <v>2417.7399999999998</v>
      </c>
      <c r="H15" s="243">
        <f t="shared" si="0"/>
        <v>3056.2651339999998</v>
      </c>
      <c r="I15" s="243">
        <f>F15*H15</f>
        <v>37647.073920611998</v>
      </c>
      <c r="J15" s="327">
        <f t="shared" si="1"/>
        <v>2.3013969218198749E-2</v>
      </c>
      <c r="K15" s="322">
        <f t="shared" si="2"/>
        <v>0.38966737757937636</v>
      </c>
      <c r="L15" s="328" t="s">
        <v>257</v>
      </c>
    </row>
    <row r="16" spans="1:12" ht="51.75">
      <c r="A16" s="52" t="s">
        <v>514</v>
      </c>
      <c r="B16" s="52">
        <v>103336</v>
      </c>
      <c r="C16" s="52" t="s">
        <v>16</v>
      </c>
      <c r="D16" s="270" t="s">
        <v>184</v>
      </c>
      <c r="E16" s="52" t="s">
        <v>182</v>
      </c>
      <c r="F16" s="95">
        <f>MEMORIAL!G1344</f>
        <v>452.90999999999997</v>
      </c>
      <c r="G16" s="52">
        <v>61.39</v>
      </c>
      <c r="H16" s="34">
        <f t="shared" si="0"/>
        <v>77.603099</v>
      </c>
      <c r="I16" s="34">
        <f>F16*H16</f>
        <v>35147.219568089997</v>
      </c>
      <c r="J16" s="327">
        <f t="shared" si="1"/>
        <v>2.1485787473178121E-2</v>
      </c>
      <c r="K16" s="322">
        <f t="shared" si="2"/>
        <v>0.4111531650525545</v>
      </c>
      <c r="L16" s="328" t="s">
        <v>257</v>
      </c>
    </row>
    <row r="17" spans="1:12" ht="39">
      <c r="A17" s="45" t="s">
        <v>401</v>
      </c>
      <c r="B17" s="32">
        <v>97088</v>
      </c>
      <c r="C17" s="35" t="s">
        <v>16</v>
      </c>
      <c r="D17" s="270" t="s">
        <v>66</v>
      </c>
      <c r="E17" s="32" t="s">
        <v>36</v>
      </c>
      <c r="F17" s="33">
        <f>MEMORIAL!I442</f>
        <v>1011.5060000000001</v>
      </c>
      <c r="G17" s="34">
        <v>27.24</v>
      </c>
      <c r="H17" s="34">
        <f t="shared" si="0"/>
        <v>34.434083999999999</v>
      </c>
      <c r="I17" s="34">
        <f t="shared" ref="I17:I24" si="3">ROUND(F17*H17,2)</f>
        <v>34830.28</v>
      </c>
      <c r="J17" s="327">
        <f t="shared" si="1"/>
        <v>2.1292039680735241E-2</v>
      </c>
      <c r="K17" s="322">
        <f t="shared" si="2"/>
        <v>0.43244520473328973</v>
      </c>
      <c r="L17" s="328" t="s">
        <v>257</v>
      </c>
    </row>
    <row r="18" spans="1:12" ht="26.25">
      <c r="A18" s="45" t="s">
        <v>428</v>
      </c>
      <c r="B18" s="35">
        <v>102494</v>
      </c>
      <c r="C18" s="68" t="s">
        <v>16</v>
      </c>
      <c r="D18" s="270" t="s">
        <v>116</v>
      </c>
      <c r="E18" s="31" t="s">
        <v>13</v>
      </c>
      <c r="F18" s="33">
        <f>MEMORIAL!G687</f>
        <v>483.8</v>
      </c>
      <c r="G18" s="34">
        <v>52.16</v>
      </c>
      <c r="H18" s="34">
        <f t="shared" si="0"/>
        <v>65.935456000000002</v>
      </c>
      <c r="I18" s="34">
        <f t="shared" si="3"/>
        <v>31899.57</v>
      </c>
      <c r="J18" s="327">
        <f t="shared" si="1"/>
        <v>1.9500472297047038E-2</v>
      </c>
      <c r="K18" s="322">
        <f t="shared" si="2"/>
        <v>0.45194567703033678</v>
      </c>
      <c r="L18" s="328" t="s">
        <v>257</v>
      </c>
    </row>
    <row r="19" spans="1:12" ht="64.5">
      <c r="A19" s="45" t="s">
        <v>416</v>
      </c>
      <c r="B19" s="45">
        <v>87792</v>
      </c>
      <c r="C19" s="68" t="s">
        <v>16</v>
      </c>
      <c r="D19" s="270" t="s">
        <v>723</v>
      </c>
      <c r="E19" s="31" t="s">
        <v>13</v>
      </c>
      <c r="F19" s="33">
        <f>MEMORIAL!G593</f>
        <v>777.23</v>
      </c>
      <c r="G19" s="34">
        <v>32.43</v>
      </c>
      <c r="H19" s="34">
        <f t="shared" si="0"/>
        <v>40.994762999999999</v>
      </c>
      <c r="I19" s="34">
        <f t="shared" si="3"/>
        <v>31862.36</v>
      </c>
      <c r="J19" s="327">
        <f t="shared" si="1"/>
        <v>1.9477725514749564E-2</v>
      </c>
      <c r="K19" s="322">
        <f t="shared" si="2"/>
        <v>0.47142340254508636</v>
      </c>
      <c r="L19" s="328" t="s">
        <v>257</v>
      </c>
    </row>
    <row r="20" spans="1:12" ht="51">
      <c r="A20" s="45" t="s">
        <v>83</v>
      </c>
      <c r="B20" s="35">
        <v>101161</v>
      </c>
      <c r="C20" s="35" t="s">
        <v>16</v>
      </c>
      <c r="D20" s="46" t="s">
        <v>558</v>
      </c>
      <c r="E20" s="31" t="s">
        <v>13</v>
      </c>
      <c r="F20" s="33">
        <f>MEMORIAL!G461</f>
        <v>149.80000000000001</v>
      </c>
      <c r="G20" s="34">
        <v>160.21</v>
      </c>
      <c r="H20" s="34">
        <f t="shared" si="0"/>
        <v>202.52146100000002</v>
      </c>
      <c r="I20" s="34">
        <f t="shared" si="3"/>
        <v>30337.71</v>
      </c>
      <c r="J20" s="327">
        <f t="shared" si="1"/>
        <v>1.8545694296532741E-2</v>
      </c>
      <c r="K20" s="322">
        <f t="shared" si="2"/>
        <v>0.4899690968416191</v>
      </c>
      <c r="L20" s="328" t="s">
        <v>257</v>
      </c>
    </row>
    <row r="21" spans="1:12" ht="23.25">
      <c r="A21" s="31" t="s">
        <v>14</v>
      </c>
      <c r="B21" s="35">
        <v>98459</v>
      </c>
      <c r="C21" s="37" t="s">
        <v>16</v>
      </c>
      <c r="D21" s="270" t="s">
        <v>743</v>
      </c>
      <c r="E21" s="31" t="s">
        <v>13</v>
      </c>
      <c r="F21" s="33">
        <f>MEMORIAL!G19</f>
        <v>210.52</v>
      </c>
      <c r="G21" s="33">
        <v>112.57</v>
      </c>
      <c r="H21" s="34">
        <f t="shared" si="0"/>
        <v>142.29973699999999</v>
      </c>
      <c r="I21" s="34">
        <f t="shared" si="3"/>
        <v>29956.94</v>
      </c>
      <c r="J21" s="327">
        <f t="shared" si="1"/>
        <v>1.8312926430491077E-2</v>
      </c>
      <c r="K21" s="322">
        <f t="shared" si="2"/>
        <v>0.50828202327211014</v>
      </c>
      <c r="L21" s="328" t="s">
        <v>257</v>
      </c>
    </row>
    <row r="22" spans="1:12" ht="64.5">
      <c r="A22" s="45" t="s">
        <v>417</v>
      </c>
      <c r="B22" s="45">
        <v>7604</v>
      </c>
      <c r="C22" s="68" t="s">
        <v>12</v>
      </c>
      <c r="D22" s="270" t="s">
        <v>649</v>
      </c>
      <c r="E22" s="31" t="s">
        <v>13</v>
      </c>
      <c r="F22" s="33">
        <f>MEMORIAL!G603</f>
        <v>296.59200000000004</v>
      </c>
      <c r="G22" s="34">
        <v>79.099999999999994</v>
      </c>
      <c r="H22" s="34">
        <f t="shared" si="0"/>
        <v>99.990309999999994</v>
      </c>
      <c r="I22" s="34">
        <f t="shared" si="3"/>
        <v>29656.33</v>
      </c>
      <c r="J22" s="327">
        <f t="shared" si="1"/>
        <v>1.8129161038756478E-2</v>
      </c>
      <c r="K22" s="322">
        <f t="shared" si="2"/>
        <v>0.52641118431086664</v>
      </c>
      <c r="L22" s="329" t="s">
        <v>291</v>
      </c>
    </row>
    <row r="23" spans="1:12" ht="39">
      <c r="A23" s="45" t="s">
        <v>390</v>
      </c>
      <c r="B23" s="32">
        <v>92763</v>
      </c>
      <c r="C23" s="35" t="s">
        <v>16</v>
      </c>
      <c r="D23" s="270" t="s">
        <v>754</v>
      </c>
      <c r="E23" s="32" t="s">
        <v>36</v>
      </c>
      <c r="F23" s="33">
        <f>MEMORIAL!I367</f>
        <v>1732.6</v>
      </c>
      <c r="G23" s="34">
        <v>13.48</v>
      </c>
      <c r="H23" s="34">
        <f t="shared" si="0"/>
        <v>17.040068000000002</v>
      </c>
      <c r="I23" s="34">
        <f t="shared" si="3"/>
        <v>29523.62</v>
      </c>
      <c r="J23" s="327">
        <f t="shared" si="1"/>
        <v>1.8048034312642579E-2</v>
      </c>
      <c r="K23" s="322">
        <f t="shared" si="2"/>
        <v>0.54445921862350921</v>
      </c>
      <c r="L23" s="329" t="s">
        <v>291</v>
      </c>
    </row>
    <row r="24" spans="1:12" ht="26.25">
      <c r="A24" s="45" t="s">
        <v>423</v>
      </c>
      <c r="B24" s="94">
        <v>101747</v>
      </c>
      <c r="C24" s="68" t="s">
        <v>16</v>
      </c>
      <c r="D24" s="270" t="s">
        <v>722</v>
      </c>
      <c r="E24" s="31" t="s">
        <v>13</v>
      </c>
      <c r="F24" s="33">
        <f>MEMORIAL!G639</f>
        <v>310.68</v>
      </c>
      <c r="G24" s="34">
        <v>72.930000000000007</v>
      </c>
      <c r="H24" s="34">
        <f t="shared" si="0"/>
        <v>92.190813000000006</v>
      </c>
      <c r="I24" s="34">
        <f t="shared" si="3"/>
        <v>28641.84</v>
      </c>
      <c r="J24" s="327">
        <f t="shared" si="1"/>
        <v>1.7508994869098668E-2</v>
      </c>
      <c r="K24" s="322">
        <f t="shared" si="2"/>
        <v>0.56196821349260784</v>
      </c>
      <c r="L24" s="329" t="s">
        <v>291</v>
      </c>
    </row>
    <row r="25" spans="1:12" ht="39">
      <c r="A25" s="52" t="s">
        <v>513</v>
      </c>
      <c r="B25" s="52">
        <v>102487</v>
      </c>
      <c r="C25" s="52" t="s">
        <v>16</v>
      </c>
      <c r="D25" s="270" t="s">
        <v>734</v>
      </c>
      <c r="E25" s="52" t="s">
        <v>732</v>
      </c>
      <c r="F25" s="95">
        <f>MEMORIAL!G1333</f>
        <v>48.440000000000005</v>
      </c>
      <c r="G25" s="52">
        <v>447.8</v>
      </c>
      <c r="H25" s="34">
        <f t="shared" si="0"/>
        <v>566.06398000000002</v>
      </c>
      <c r="I25" s="34">
        <f>F25*H25</f>
        <v>27420.139191200004</v>
      </c>
      <c r="J25" s="327">
        <f t="shared" si="1"/>
        <v>1.6762159009640867E-2</v>
      </c>
      <c r="K25" s="322">
        <f t="shared" si="2"/>
        <v>0.57873037250224868</v>
      </c>
      <c r="L25" s="329" t="s">
        <v>291</v>
      </c>
    </row>
    <row r="26" spans="1:12" ht="51">
      <c r="A26" s="45" t="s">
        <v>88</v>
      </c>
      <c r="B26" s="52">
        <v>103328</v>
      </c>
      <c r="C26" s="52" t="s">
        <v>16</v>
      </c>
      <c r="D26" s="46" t="s">
        <v>75</v>
      </c>
      <c r="E26" s="31" t="s">
        <v>13</v>
      </c>
      <c r="F26" s="33">
        <f>MEMORIAL!G471</f>
        <v>304.50299999999999</v>
      </c>
      <c r="G26" s="34">
        <v>69.849999999999994</v>
      </c>
      <c r="H26" s="34">
        <f t="shared" si="0"/>
        <v>88.297384999999991</v>
      </c>
      <c r="I26" s="34">
        <f>ROUND(F26*H26,2)</f>
        <v>26886.82</v>
      </c>
      <c r="J26" s="327">
        <f t="shared" si="1"/>
        <v>1.6436136554997142E-2</v>
      </c>
      <c r="K26" s="322">
        <f t="shared" si="2"/>
        <v>0.59516650905724577</v>
      </c>
      <c r="L26" s="329" t="s">
        <v>291</v>
      </c>
    </row>
    <row r="27" spans="1:12" ht="26.25">
      <c r="A27" s="52" t="s">
        <v>518</v>
      </c>
      <c r="B27" s="52">
        <v>101747</v>
      </c>
      <c r="C27" s="52" t="s">
        <v>16</v>
      </c>
      <c r="D27" s="270" t="s">
        <v>722</v>
      </c>
      <c r="E27" s="52" t="s">
        <v>187</v>
      </c>
      <c r="F27" s="95">
        <f>MEMORIAL!G1384</f>
        <v>291.43</v>
      </c>
      <c r="G27" s="52">
        <v>72.930000000000007</v>
      </c>
      <c r="H27" s="243">
        <f t="shared" si="0"/>
        <v>92.190813000000006</v>
      </c>
      <c r="I27" s="243">
        <f>F27*H27</f>
        <v>26867.168632590001</v>
      </c>
      <c r="J27" s="327">
        <f t="shared" si="1"/>
        <v>1.6424123510753043E-2</v>
      </c>
      <c r="K27" s="322">
        <f t="shared" si="2"/>
        <v>0.61159063256799884</v>
      </c>
      <c r="L27" s="329" t="s">
        <v>291</v>
      </c>
    </row>
    <row r="28" spans="1:12" ht="51.75">
      <c r="A28" s="45" t="s">
        <v>392</v>
      </c>
      <c r="B28" s="52">
        <v>101964</v>
      </c>
      <c r="C28" s="52" t="s">
        <v>16</v>
      </c>
      <c r="D28" s="270" t="s">
        <v>63</v>
      </c>
      <c r="E28" s="32" t="s">
        <v>13</v>
      </c>
      <c r="F28" s="33">
        <f>MEMORIAL!G384</f>
        <v>119.04</v>
      </c>
      <c r="G28" s="34">
        <v>177.11</v>
      </c>
      <c r="H28" s="34">
        <f t="shared" si="0"/>
        <v>223.88475100000002</v>
      </c>
      <c r="I28" s="34">
        <f>ROUND(F28*H28,2)</f>
        <v>26651.24</v>
      </c>
      <c r="J28" s="327">
        <f t="shared" si="1"/>
        <v>1.6292124542805809E-2</v>
      </c>
      <c r="K28" s="322">
        <f t="shared" si="2"/>
        <v>0.62788275711080466</v>
      </c>
      <c r="L28" s="329" t="s">
        <v>291</v>
      </c>
    </row>
    <row r="29" spans="1:12" ht="51.75">
      <c r="A29" s="52" t="s">
        <v>512</v>
      </c>
      <c r="B29" s="52">
        <v>95952</v>
      </c>
      <c r="C29" s="52" t="s">
        <v>16</v>
      </c>
      <c r="D29" s="270" t="s">
        <v>181</v>
      </c>
      <c r="E29" s="52" t="s">
        <v>732</v>
      </c>
      <c r="F29" s="95">
        <f>MEMORIAL!H1322</f>
        <v>8.0449999999999999</v>
      </c>
      <c r="G29" s="52">
        <v>2417.7399999999998</v>
      </c>
      <c r="H29" s="34">
        <f t="shared" si="0"/>
        <v>3056.2651339999998</v>
      </c>
      <c r="I29" s="34">
        <f>F29*H29</f>
        <v>24587.653003029998</v>
      </c>
      <c r="J29" s="327">
        <f t="shared" si="1"/>
        <v>1.5030636658581665E-2</v>
      </c>
      <c r="K29" s="322">
        <f t="shared" si="2"/>
        <v>0.64291339376938628</v>
      </c>
      <c r="L29" s="329" t="s">
        <v>291</v>
      </c>
    </row>
    <row r="30" spans="1:12" ht="26.25">
      <c r="A30" s="45" t="s">
        <v>41</v>
      </c>
      <c r="B30" s="35">
        <v>6077</v>
      </c>
      <c r="C30" s="35" t="s">
        <v>16</v>
      </c>
      <c r="D30" s="270" t="s">
        <v>729</v>
      </c>
      <c r="E30" s="35" t="s">
        <v>27</v>
      </c>
      <c r="F30" s="33">
        <f>MEMORIAL!H82</f>
        <v>346.71000000000004</v>
      </c>
      <c r="G30" s="34">
        <v>48.82</v>
      </c>
      <c r="H30" s="34">
        <f t="shared" si="0"/>
        <v>61.713362000000004</v>
      </c>
      <c r="I30" s="34">
        <f>ROUND(F30*H30,2)</f>
        <v>21396.639999999999</v>
      </c>
      <c r="J30" s="327">
        <f t="shared" si="1"/>
        <v>1.3079943885446999E-2</v>
      </c>
      <c r="K30" s="322">
        <f t="shared" si="2"/>
        <v>0.65599333765483325</v>
      </c>
      <c r="L30" s="329" t="s">
        <v>291</v>
      </c>
    </row>
    <row r="31" spans="1:12" ht="39">
      <c r="A31" s="45" t="s">
        <v>402</v>
      </c>
      <c r="B31" s="40">
        <v>97096</v>
      </c>
      <c r="C31" s="52" t="s">
        <v>16</v>
      </c>
      <c r="D31" s="270" t="s">
        <v>757</v>
      </c>
      <c r="E31" s="32" t="s">
        <v>27</v>
      </c>
      <c r="F31" s="33">
        <f>MEMORIAL!H448</f>
        <v>27.07</v>
      </c>
      <c r="G31" s="34">
        <v>506.75</v>
      </c>
      <c r="H31" s="34">
        <f t="shared" si="0"/>
        <v>640.58267499999999</v>
      </c>
      <c r="I31" s="34">
        <f>ROUND(F31*H31,2)</f>
        <v>17340.57</v>
      </c>
      <c r="J31" s="327">
        <f t="shared" si="1"/>
        <v>1.0600434579525836E-2</v>
      </c>
      <c r="K31" s="322">
        <f t="shared" si="2"/>
        <v>0.66659377223435912</v>
      </c>
      <c r="L31" s="329" t="s">
        <v>291</v>
      </c>
    </row>
    <row r="32" spans="1:12" ht="51.75">
      <c r="A32" s="32" t="s">
        <v>59</v>
      </c>
      <c r="B32" s="40">
        <v>96542</v>
      </c>
      <c r="C32" s="52" t="s">
        <v>16</v>
      </c>
      <c r="D32" s="270" t="s">
        <v>34</v>
      </c>
      <c r="E32" s="32" t="s">
        <v>13</v>
      </c>
      <c r="F32" s="33">
        <f>MEMORIAL!G250</f>
        <v>158.80000000000001</v>
      </c>
      <c r="G32" s="34">
        <v>82.67</v>
      </c>
      <c r="H32" s="34">
        <f t="shared" si="0"/>
        <v>104.503147</v>
      </c>
      <c r="I32" s="34">
        <f>ROUND(F32*H32,2)</f>
        <v>16595.099999999999</v>
      </c>
      <c r="J32" s="327">
        <f t="shared" si="1"/>
        <v>1.0144722572019788E-2</v>
      </c>
      <c r="K32" s="322">
        <f t="shared" si="2"/>
        <v>0.67673849480637893</v>
      </c>
      <c r="L32" s="329" t="s">
        <v>291</v>
      </c>
    </row>
    <row r="33" spans="1:12" ht="39">
      <c r="A33" s="45" t="s">
        <v>430</v>
      </c>
      <c r="B33" s="52">
        <v>100751</v>
      </c>
      <c r="C33" s="72" t="s">
        <v>16</v>
      </c>
      <c r="D33" s="270" t="s">
        <v>118</v>
      </c>
      <c r="E33" s="31" t="s">
        <v>13</v>
      </c>
      <c r="F33" s="33">
        <f>MEMORIAL!G699</f>
        <v>366.82</v>
      </c>
      <c r="G33" s="34">
        <v>34.14</v>
      </c>
      <c r="H33" s="34">
        <f t="shared" si="0"/>
        <v>43.156374</v>
      </c>
      <c r="I33" s="34">
        <f>ROUND(F33*H33,2)</f>
        <v>15830.62</v>
      </c>
      <c r="J33" s="327">
        <f t="shared" si="1"/>
        <v>9.6773895934985591E-3</v>
      </c>
      <c r="K33" s="322">
        <f t="shared" si="2"/>
        <v>0.68641588439987744</v>
      </c>
      <c r="L33" s="329" t="s">
        <v>291</v>
      </c>
    </row>
    <row r="34" spans="1:12" ht="64.5">
      <c r="A34" s="45" t="s">
        <v>74</v>
      </c>
      <c r="B34" s="32">
        <v>92437</v>
      </c>
      <c r="C34" s="35" t="s">
        <v>16</v>
      </c>
      <c r="D34" s="270" t="s">
        <v>47</v>
      </c>
      <c r="E34" s="32" t="s">
        <v>13</v>
      </c>
      <c r="F34" s="33">
        <f>MEMORIAL!G336</f>
        <v>187.65</v>
      </c>
      <c r="G34" s="34">
        <v>63.37</v>
      </c>
      <c r="H34" s="34">
        <f t="shared" si="0"/>
        <v>80.106016999999994</v>
      </c>
      <c r="I34" s="34">
        <f>ROUND(F34*H34,2)</f>
        <v>15031.89</v>
      </c>
      <c r="J34" s="327">
        <f t="shared" si="1"/>
        <v>9.189119305284002E-3</v>
      </c>
      <c r="K34" s="322">
        <f t="shared" si="2"/>
        <v>0.69560500370516143</v>
      </c>
      <c r="L34" s="329" t="s">
        <v>291</v>
      </c>
    </row>
    <row r="35" spans="1:12" ht="26.25">
      <c r="A35" s="52" t="s">
        <v>524</v>
      </c>
      <c r="B35" s="52">
        <v>99861</v>
      </c>
      <c r="C35" s="52" t="s">
        <v>16</v>
      </c>
      <c r="D35" s="270" t="s">
        <v>193</v>
      </c>
      <c r="E35" s="52" t="s">
        <v>179</v>
      </c>
      <c r="F35" s="95">
        <f>MEMORIAL!G1426</f>
        <v>20</v>
      </c>
      <c r="G35" s="52">
        <v>572.54</v>
      </c>
      <c r="H35" s="243">
        <f t="shared" si="0"/>
        <v>723.74781399999995</v>
      </c>
      <c r="I35" s="246">
        <f>H35*F35</f>
        <v>14474.956279999999</v>
      </c>
      <c r="J35" s="327">
        <f t="shared" si="1"/>
        <v>8.8486610928958306E-3</v>
      </c>
      <c r="K35" s="322">
        <f t="shared" si="2"/>
        <v>0.70445366479805727</v>
      </c>
      <c r="L35" s="329" t="s">
        <v>291</v>
      </c>
    </row>
    <row r="36" spans="1:12" ht="26.25">
      <c r="A36" s="52" t="s">
        <v>526</v>
      </c>
      <c r="B36" s="52">
        <v>88489</v>
      </c>
      <c r="C36" s="52" t="s">
        <v>16</v>
      </c>
      <c r="D36" s="270" t="s">
        <v>770</v>
      </c>
      <c r="E36" s="52" t="s">
        <v>187</v>
      </c>
      <c r="F36" s="95">
        <f>MEMORIAL!G1448</f>
        <v>1018.0600000000001</v>
      </c>
      <c r="G36" s="52">
        <v>10.61</v>
      </c>
      <c r="H36" s="243">
        <f t="shared" si="0"/>
        <v>13.412101</v>
      </c>
      <c r="I36" s="246">
        <f>H36*F36</f>
        <v>13654.32354406</v>
      </c>
      <c r="J36" s="327">
        <f t="shared" si="1"/>
        <v>8.3470014801409285E-3</v>
      </c>
      <c r="K36" s="322">
        <f t="shared" si="2"/>
        <v>0.71280066627819816</v>
      </c>
      <c r="L36" s="329" t="s">
        <v>291</v>
      </c>
    </row>
    <row r="37" spans="1:12" ht="26.25">
      <c r="A37" s="45" t="s">
        <v>431</v>
      </c>
      <c r="B37" s="52">
        <v>100741</v>
      </c>
      <c r="C37" s="72" t="s">
        <v>16</v>
      </c>
      <c r="D37" s="270" t="s">
        <v>643</v>
      </c>
      <c r="E37" s="31" t="s">
        <v>13</v>
      </c>
      <c r="F37" s="33">
        <f>MEMORIAL!G705</f>
        <v>567.82000000000005</v>
      </c>
      <c r="G37" s="34">
        <v>18.54</v>
      </c>
      <c r="H37" s="34">
        <f t="shared" si="0"/>
        <v>23.436413999999999</v>
      </c>
      <c r="I37" s="34">
        <f t="shared" ref="I37:I43" si="4">ROUND(F37*H37,2)</f>
        <v>13307.66</v>
      </c>
      <c r="J37" s="327">
        <f t="shared" si="1"/>
        <v>8.1350831741155444E-3</v>
      </c>
      <c r="K37" s="322">
        <f t="shared" si="2"/>
        <v>0.72093574945231376</v>
      </c>
      <c r="L37" s="329" t="s">
        <v>291</v>
      </c>
    </row>
    <row r="38" spans="1:12" ht="26.25">
      <c r="A38" s="35" t="s">
        <v>473</v>
      </c>
      <c r="B38" s="40">
        <v>96977</v>
      </c>
      <c r="C38" s="72" t="s">
        <v>16</v>
      </c>
      <c r="D38" s="270" t="s">
        <v>601</v>
      </c>
      <c r="E38" s="95" t="s">
        <v>24</v>
      </c>
      <c r="F38" s="33">
        <f>MEMORIAL!C1198</f>
        <v>126.32</v>
      </c>
      <c r="G38" s="33">
        <v>75.12</v>
      </c>
      <c r="H38" s="34">
        <f t="shared" si="0"/>
        <v>94.959192000000002</v>
      </c>
      <c r="I38" s="34">
        <f t="shared" si="4"/>
        <v>11995.25</v>
      </c>
      <c r="J38" s="327">
        <f t="shared" si="1"/>
        <v>7.3327960320829872E-3</v>
      </c>
      <c r="K38" s="322">
        <f t="shared" si="2"/>
        <v>0.72826854548439679</v>
      </c>
      <c r="L38" s="329" t="s">
        <v>291</v>
      </c>
    </row>
    <row r="39" spans="1:12" ht="26.25">
      <c r="A39" s="45" t="s">
        <v>432</v>
      </c>
      <c r="B39" s="52">
        <v>100719</v>
      </c>
      <c r="C39" s="72" t="s">
        <v>12</v>
      </c>
      <c r="D39" s="270" t="s">
        <v>644</v>
      </c>
      <c r="E39" s="31" t="s">
        <v>13</v>
      </c>
      <c r="F39" s="33">
        <f>MEMORIAL!G711</f>
        <v>1030.4000000000001</v>
      </c>
      <c r="G39" s="34">
        <v>9.08</v>
      </c>
      <c r="H39" s="34">
        <f t="shared" si="0"/>
        <v>11.478028</v>
      </c>
      <c r="I39" s="34">
        <f t="shared" si="4"/>
        <v>11826.96</v>
      </c>
      <c r="J39" s="327">
        <f t="shared" si="1"/>
        <v>7.2299189562205204E-3</v>
      </c>
      <c r="K39" s="322">
        <f t="shared" si="2"/>
        <v>0.73549846444061728</v>
      </c>
      <c r="L39" s="329" t="s">
        <v>291</v>
      </c>
    </row>
    <row r="40" spans="1:12" ht="39">
      <c r="A40" s="45" t="s">
        <v>80</v>
      </c>
      <c r="B40" s="32">
        <v>92528</v>
      </c>
      <c r="C40" s="35" t="s">
        <v>16</v>
      </c>
      <c r="D40" s="270" t="s">
        <v>58</v>
      </c>
      <c r="E40" s="32" t="s">
        <v>13</v>
      </c>
      <c r="F40" s="33">
        <f>MEMORIAL!G391</f>
        <v>111.8</v>
      </c>
      <c r="G40" s="34">
        <v>81.48</v>
      </c>
      <c r="H40" s="34">
        <f t="shared" si="0"/>
        <v>102.998868</v>
      </c>
      <c r="I40" s="34">
        <f t="shared" si="4"/>
        <v>11515.27</v>
      </c>
      <c r="J40" s="327">
        <f t="shared" si="1"/>
        <v>7.0393802683865912E-3</v>
      </c>
      <c r="K40" s="322">
        <f t="shared" si="2"/>
        <v>0.74253784470900386</v>
      </c>
      <c r="L40" s="329" t="s">
        <v>291</v>
      </c>
    </row>
    <row r="41" spans="1:12" ht="51">
      <c r="A41" s="45" t="s">
        <v>91</v>
      </c>
      <c r="B41" s="35">
        <v>103328</v>
      </c>
      <c r="C41" s="35" t="s">
        <v>16</v>
      </c>
      <c r="D41" s="46" t="s">
        <v>75</v>
      </c>
      <c r="E41" s="31" t="s">
        <v>13</v>
      </c>
      <c r="F41" s="33">
        <f>MEMORIAL!G486</f>
        <v>129.25</v>
      </c>
      <c r="G41" s="34">
        <v>69.849999999999994</v>
      </c>
      <c r="H41" s="34">
        <f t="shared" si="0"/>
        <v>88.297384999999991</v>
      </c>
      <c r="I41" s="34">
        <f t="shared" si="4"/>
        <v>11412.44</v>
      </c>
      <c r="J41" s="327">
        <f t="shared" si="1"/>
        <v>6.9765194346416426E-3</v>
      </c>
      <c r="K41" s="322">
        <f t="shared" si="2"/>
        <v>0.74951436414364547</v>
      </c>
      <c r="L41" s="329" t="s">
        <v>291</v>
      </c>
    </row>
    <row r="42" spans="1:12" ht="64.5">
      <c r="A42" s="45" t="s">
        <v>71</v>
      </c>
      <c r="B42" s="32">
        <v>92437</v>
      </c>
      <c r="C42" s="35" t="s">
        <v>16</v>
      </c>
      <c r="D42" s="270" t="s">
        <v>47</v>
      </c>
      <c r="E42" s="32" t="s">
        <v>13</v>
      </c>
      <c r="F42" s="33">
        <f>MEMORIAL!G296</f>
        <v>140.13</v>
      </c>
      <c r="G42" s="34">
        <v>63.37</v>
      </c>
      <c r="H42" s="34">
        <f t="shared" si="0"/>
        <v>80.106016999999994</v>
      </c>
      <c r="I42" s="34">
        <f t="shared" si="4"/>
        <v>11225.26</v>
      </c>
      <c r="J42" s="327">
        <f t="shared" si="1"/>
        <v>6.8620947447614574E-3</v>
      </c>
      <c r="K42" s="322">
        <f t="shared" si="2"/>
        <v>0.75637645888840688</v>
      </c>
      <c r="L42" s="329" t="s">
        <v>291</v>
      </c>
    </row>
    <row r="43" spans="1:12" ht="39">
      <c r="A43" s="31" t="s">
        <v>22</v>
      </c>
      <c r="B43" s="31">
        <v>99059</v>
      </c>
      <c r="C43" s="32" t="s">
        <v>16</v>
      </c>
      <c r="D43" s="270" t="s">
        <v>662</v>
      </c>
      <c r="E43" s="31" t="s">
        <v>24</v>
      </c>
      <c r="F43" s="33">
        <f>MEMORIAL!G56</f>
        <v>181</v>
      </c>
      <c r="G43" s="33">
        <v>47.86</v>
      </c>
      <c r="H43" s="34">
        <f t="shared" si="0"/>
        <v>60.499825999999999</v>
      </c>
      <c r="I43" s="34">
        <f t="shared" si="4"/>
        <v>10950.47</v>
      </c>
      <c r="J43" s="327">
        <f t="shared" si="1"/>
        <v>6.6941133336482174E-3</v>
      </c>
      <c r="K43" s="322">
        <f t="shared" si="2"/>
        <v>0.7630705722220551</v>
      </c>
      <c r="L43" s="329" t="s">
        <v>291</v>
      </c>
    </row>
    <row r="44" spans="1:12" ht="51.75">
      <c r="A44" s="52" t="s">
        <v>548</v>
      </c>
      <c r="B44" s="52">
        <v>37562</v>
      </c>
      <c r="C44" s="52" t="s">
        <v>16</v>
      </c>
      <c r="D44" s="270" t="s">
        <v>549</v>
      </c>
      <c r="E44" s="52" t="s">
        <v>187</v>
      </c>
      <c r="F44" s="95">
        <f>MEMORIAL!G1403</f>
        <v>12.5</v>
      </c>
      <c r="G44" s="52">
        <v>612.12</v>
      </c>
      <c r="H44" s="243">
        <f t="shared" si="0"/>
        <v>773.78089199999999</v>
      </c>
      <c r="I44" s="246">
        <f>H44*F44</f>
        <v>9672.2611500000003</v>
      </c>
      <c r="J44" s="327">
        <f t="shared" si="1"/>
        <v>5.9127336388979327E-3</v>
      </c>
      <c r="K44" s="322">
        <f t="shared" si="2"/>
        <v>0.76898330586095298</v>
      </c>
      <c r="L44" s="329" t="s">
        <v>291</v>
      </c>
    </row>
    <row r="45" spans="1:12" ht="51.75">
      <c r="A45" s="32" t="s">
        <v>48</v>
      </c>
      <c r="B45" s="40">
        <v>96542</v>
      </c>
      <c r="C45" s="52" t="s">
        <v>16</v>
      </c>
      <c r="D45" s="270" t="s">
        <v>34</v>
      </c>
      <c r="E45" s="32" t="s">
        <v>13</v>
      </c>
      <c r="F45" s="33">
        <f>MEMORIAL!G203</f>
        <v>85.59</v>
      </c>
      <c r="G45" s="34">
        <v>82.67</v>
      </c>
      <c r="H45" s="34">
        <f t="shared" si="0"/>
        <v>104.503147</v>
      </c>
      <c r="I45" s="34">
        <f>ROUND(F45*H45,2)</f>
        <v>8944.42</v>
      </c>
      <c r="J45" s="327">
        <f t="shared" si="1"/>
        <v>5.4677982939316571E-3</v>
      </c>
      <c r="K45" s="322">
        <f t="shared" si="2"/>
        <v>0.77445110415488461</v>
      </c>
      <c r="L45" s="329" t="s">
        <v>291</v>
      </c>
    </row>
    <row r="46" spans="1:12" ht="39">
      <c r="A46" s="45" t="s">
        <v>391</v>
      </c>
      <c r="B46" s="40">
        <v>103672</v>
      </c>
      <c r="C46" s="52" t="s">
        <v>16</v>
      </c>
      <c r="D46" s="270" t="s">
        <v>756</v>
      </c>
      <c r="E46" s="32" t="s">
        <v>27</v>
      </c>
      <c r="F46" s="33">
        <f>MEMORIAL!H377</f>
        <v>13.180000000000001</v>
      </c>
      <c r="G46" s="34">
        <v>526.03</v>
      </c>
      <c r="H46" s="34">
        <f t="shared" si="0"/>
        <v>664.95452299999999</v>
      </c>
      <c r="I46" s="34">
        <f>ROUND(F46*H46,2)</f>
        <v>8764.1</v>
      </c>
      <c r="J46" s="327">
        <f t="shared" si="1"/>
        <v>5.3575671790732585E-3</v>
      </c>
      <c r="K46" s="322">
        <f t="shared" si="2"/>
        <v>0.77980867133395781</v>
      </c>
      <c r="L46" s="329" t="s">
        <v>291</v>
      </c>
    </row>
    <row r="47" spans="1:12" ht="26.25">
      <c r="A47" s="32" t="s">
        <v>378</v>
      </c>
      <c r="B47" s="40">
        <v>96547</v>
      </c>
      <c r="C47" s="52" t="s">
        <v>16</v>
      </c>
      <c r="D47" s="270" t="s">
        <v>532</v>
      </c>
      <c r="E47" s="32" t="s">
        <v>36</v>
      </c>
      <c r="F47" s="33">
        <f>MEMORIAL!I229</f>
        <v>454.4</v>
      </c>
      <c r="G47" s="34">
        <v>15.23</v>
      </c>
      <c r="H47" s="34">
        <f t="shared" si="0"/>
        <v>19.252243</v>
      </c>
      <c r="I47" s="34">
        <f>ROUND(F47*H47,2)</f>
        <v>8748.2199999999993</v>
      </c>
      <c r="J47" s="327">
        <f t="shared" si="1"/>
        <v>5.3478596030753023E-3</v>
      </c>
      <c r="K47" s="322">
        <f t="shared" si="2"/>
        <v>0.78515653093703308</v>
      </c>
      <c r="L47" s="329" t="s">
        <v>291</v>
      </c>
    </row>
    <row r="48" spans="1:12" ht="39">
      <c r="A48" s="32" t="s">
        <v>379</v>
      </c>
      <c r="B48" s="40">
        <v>96558</v>
      </c>
      <c r="C48" s="52" t="s">
        <v>16</v>
      </c>
      <c r="D48" s="270" t="s">
        <v>749</v>
      </c>
      <c r="E48" s="32" t="s">
        <v>27</v>
      </c>
      <c r="F48" s="33">
        <f>MEMORIAL!H237</f>
        <v>12.35</v>
      </c>
      <c r="G48" s="34">
        <v>555.17999999999995</v>
      </c>
      <c r="H48" s="34">
        <f t="shared" si="0"/>
        <v>701.8030379999999</v>
      </c>
      <c r="I48" s="34">
        <f>ROUND(F48*H48,2)</f>
        <v>8667.27</v>
      </c>
      <c r="J48" s="327">
        <f t="shared" si="1"/>
        <v>5.2983741952015934E-3</v>
      </c>
      <c r="K48" s="322">
        <f t="shared" si="2"/>
        <v>0.79045490513223471</v>
      </c>
      <c r="L48" s="329" t="s">
        <v>291</v>
      </c>
    </row>
    <row r="49" spans="1:12" ht="64.5">
      <c r="A49" s="52" t="s">
        <v>522</v>
      </c>
      <c r="B49" s="52">
        <v>87905</v>
      </c>
      <c r="C49" s="52" t="s">
        <v>16</v>
      </c>
      <c r="D49" s="270" t="s">
        <v>192</v>
      </c>
      <c r="E49" s="52" t="s">
        <v>187</v>
      </c>
      <c r="F49" s="95">
        <f>MEMORIAL!G1415</f>
        <v>1018.0600000000001</v>
      </c>
      <c r="G49" s="52">
        <v>6.55</v>
      </c>
      <c r="H49" s="243">
        <f t="shared" si="0"/>
        <v>8.2798549999999995</v>
      </c>
      <c r="I49" s="246">
        <f>H49*F49</f>
        <v>8429.3891812999991</v>
      </c>
      <c r="J49" s="327">
        <f t="shared" si="1"/>
        <v>5.1529556734140509E-3</v>
      </c>
      <c r="K49" s="322">
        <f t="shared" si="2"/>
        <v>0.79560786080564871</v>
      </c>
      <c r="L49" s="329" t="s">
        <v>291</v>
      </c>
    </row>
    <row r="50" spans="1:12" ht="26.25">
      <c r="A50" s="45" t="s">
        <v>119</v>
      </c>
      <c r="B50" s="35">
        <v>96135</v>
      </c>
      <c r="C50" s="35" t="s">
        <v>16</v>
      </c>
      <c r="D50" s="270" t="s">
        <v>112</v>
      </c>
      <c r="E50" s="31" t="s">
        <v>13</v>
      </c>
      <c r="F50" s="33">
        <f>MEMORIAL!G668</f>
        <v>329.45499999999998</v>
      </c>
      <c r="G50" s="34">
        <v>20.13</v>
      </c>
      <c r="H50" s="34">
        <f t="shared" si="0"/>
        <v>25.446332999999999</v>
      </c>
      <c r="I50" s="34">
        <f t="shared" ref="I50:I57" si="5">ROUND(F50*H50,2)</f>
        <v>8383.42</v>
      </c>
      <c r="J50" s="327">
        <f t="shared" si="1"/>
        <v>5.1248543307796969E-3</v>
      </c>
      <c r="K50" s="322">
        <f t="shared" si="2"/>
        <v>0.80073271513642841</v>
      </c>
      <c r="L50" s="329" t="s">
        <v>291</v>
      </c>
    </row>
    <row r="51" spans="1:12" ht="26.25">
      <c r="A51" s="35" t="s">
        <v>470</v>
      </c>
      <c r="B51" s="52">
        <v>12808</v>
      </c>
      <c r="C51" s="35" t="s">
        <v>12</v>
      </c>
      <c r="D51" s="270" t="s">
        <v>610</v>
      </c>
      <c r="E51" s="35" t="s">
        <v>17</v>
      </c>
      <c r="F51" s="33">
        <f>MEMORIAL!J1173</f>
        <v>20</v>
      </c>
      <c r="G51" s="33">
        <v>321.20999999999998</v>
      </c>
      <c r="H51" s="34">
        <f t="shared" si="0"/>
        <v>406.041561</v>
      </c>
      <c r="I51" s="34">
        <f t="shared" si="5"/>
        <v>8120.83</v>
      </c>
      <c r="J51" s="327">
        <f t="shared" si="1"/>
        <v>4.9643308810754655E-3</v>
      </c>
      <c r="K51" s="322">
        <f t="shared" si="2"/>
        <v>0.80569704601750392</v>
      </c>
      <c r="L51" s="330" t="s">
        <v>725</v>
      </c>
    </row>
    <row r="52" spans="1:12" ht="51.75">
      <c r="A52" s="45" t="s">
        <v>485</v>
      </c>
      <c r="B52" s="40">
        <v>12980</v>
      </c>
      <c r="C52" s="40" t="s">
        <v>12</v>
      </c>
      <c r="D52" s="270" t="s">
        <v>768</v>
      </c>
      <c r="E52" s="31" t="s">
        <v>13</v>
      </c>
      <c r="F52" s="33">
        <f>MEMORIAL!J1267</f>
        <v>7.5600000000000005</v>
      </c>
      <c r="G52" s="33">
        <v>811.91</v>
      </c>
      <c r="H52" s="34">
        <f t="shared" si="0"/>
        <v>1026.335431</v>
      </c>
      <c r="I52" s="34">
        <f t="shared" si="5"/>
        <v>7759.1</v>
      </c>
      <c r="J52" s="327">
        <f t="shared" si="1"/>
        <v>4.7432023252983561E-3</v>
      </c>
      <c r="K52" s="322">
        <f t="shared" si="2"/>
        <v>0.81044024834280226</v>
      </c>
      <c r="L52" s="330" t="s">
        <v>725</v>
      </c>
    </row>
    <row r="53" spans="1:12" ht="39">
      <c r="A53" s="32" t="s">
        <v>533</v>
      </c>
      <c r="B53" s="40">
        <v>103674</v>
      </c>
      <c r="C53" s="52" t="s">
        <v>16</v>
      </c>
      <c r="D53" s="270" t="s">
        <v>750</v>
      </c>
      <c r="E53" s="32" t="s">
        <v>27</v>
      </c>
      <c r="F53" s="33">
        <f>MEMORIAL!H289</f>
        <v>11.17</v>
      </c>
      <c r="G53" s="34">
        <v>539.9</v>
      </c>
      <c r="H53" s="34">
        <f t="shared" si="0"/>
        <v>682.48758999999995</v>
      </c>
      <c r="I53" s="34">
        <f t="shared" si="5"/>
        <v>7623.39</v>
      </c>
      <c r="J53" s="327">
        <f t="shared" si="1"/>
        <v>4.6602416742478172E-3</v>
      </c>
      <c r="K53" s="322">
        <f t="shared" si="2"/>
        <v>0.81510049001705009</v>
      </c>
      <c r="L53" s="330" t="s">
        <v>725</v>
      </c>
    </row>
    <row r="54" spans="1:12" ht="26.25">
      <c r="A54" s="32" t="s">
        <v>62</v>
      </c>
      <c r="B54" s="32">
        <v>96545</v>
      </c>
      <c r="C54" s="35" t="s">
        <v>16</v>
      </c>
      <c r="D54" s="270" t="s">
        <v>37</v>
      </c>
      <c r="E54" s="32" t="s">
        <v>36</v>
      </c>
      <c r="F54" s="33">
        <f>MEMORIAL!I270</f>
        <v>309.7</v>
      </c>
      <c r="G54" s="34">
        <v>18.63</v>
      </c>
      <c r="H54" s="34">
        <f t="shared" si="0"/>
        <v>23.550183000000001</v>
      </c>
      <c r="I54" s="34">
        <f t="shared" si="5"/>
        <v>7293.49</v>
      </c>
      <c r="J54" s="327">
        <f t="shared" si="1"/>
        <v>4.4585710620484728E-3</v>
      </c>
      <c r="K54" s="322">
        <f t="shared" si="2"/>
        <v>0.81955906107909859</v>
      </c>
      <c r="L54" s="330" t="s">
        <v>725</v>
      </c>
    </row>
    <row r="55" spans="1:12" ht="39">
      <c r="A55" s="45" t="s">
        <v>76</v>
      </c>
      <c r="B55" s="32">
        <v>92759</v>
      </c>
      <c r="C55" s="35" t="s">
        <v>16</v>
      </c>
      <c r="D55" s="270" t="s">
        <v>751</v>
      </c>
      <c r="E55" s="32" t="s">
        <v>36</v>
      </c>
      <c r="F55" s="33">
        <f>MEMORIAL!I344</f>
        <v>320.2</v>
      </c>
      <c r="G55" s="34">
        <v>17.11</v>
      </c>
      <c r="H55" s="34">
        <f t="shared" si="0"/>
        <v>21.628750999999998</v>
      </c>
      <c r="I55" s="34">
        <f t="shared" si="5"/>
        <v>6925.53</v>
      </c>
      <c r="J55" s="327">
        <f t="shared" si="1"/>
        <v>4.233634055486271E-3</v>
      </c>
      <c r="K55" s="322">
        <f t="shared" si="2"/>
        <v>0.82379269513458486</v>
      </c>
      <c r="L55" s="330" t="s">
        <v>725</v>
      </c>
    </row>
    <row r="56" spans="1:12" ht="39">
      <c r="A56" s="31" t="s">
        <v>19</v>
      </c>
      <c r="B56" s="36">
        <v>93206</v>
      </c>
      <c r="C56" s="37" t="s">
        <v>16</v>
      </c>
      <c r="D56" s="270" t="s">
        <v>659</v>
      </c>
      <c r="E56" s="40" t="s">
        <v>13</v>
      </c>
      <c r="F56" s="33">
        <f>MEMORIAL!G38</f>
        <v>5</v>
      </c>
      <c r="G56" s="33">
        <v>1043.1300000000001</v>
      </c>
      <c r="H56" s="34">
        <f t="shared" si="0"/>
        <v>1318.6206330000002</v>
      </c>
      <c r="I56" s="34">
        <f t="shared" si="5"/>
        <v>6593.1</v>
      </c>
      <c r="J56" s="327">
        <f t="shared" si="1"/>
        <v>4.0304168332570261E-3</v>
      </c>
      <c r="K56" s="322">
        <f t="shared" si="2"/>
        <v>0.82782311196784186</v>
      </c>
      <c r="L56" s="330" t="s">
        <v>725</v>
      </c>
    </row>
    <row r="57" spans="1:12" ht="26.25">
      <c r="A57" s="45" t="s">
        <v>481</v>
      </c>
      <c r="B57" s="40">
        <v>10069</v>
      </c>
      <c r="C57" s="40" t="s">
        <v>12</v>
      </c>
      <c r="D57" s="270" t="s">
        <v>598</v>
      </c>
      <c r="E57" s="31" t="s">
        <v>17</v>
      </c>
      <c r="F57" s="33">
        <f>MEMORIAL!J1242</f>
        <v>1</v>
      </c>
      <c r="G57" s="33">
        <v>5157.47</v>
      </c>
      <c r="H57" s="34">
        <f t="shared" si="0"/>
        <v>6519.5578270000005</v>
      </c>
      <c r="I57" s="34">
        <f t="shared" si="5"/>
        <v>6519.56</v>
      </c>
      <c r="J57" s="327">
        <f t="shared" si="1"/>
        <v>3.9854612199768207E-3</v>
      </c>
      <c r="K57" s="322">
        <f t="shared" si="2"/>
        <v>0.83180857318781865</v>
      </c>
      <c r="L57" s="330" t="s">
        <v>725</v>
      </c>
    </row>
    <row r="58" spans="1:12" ht="39">
      <c r="A58" s="52" t="s">
        <v>546</v>
      </c>
      <c r="B58" s="52">
        <v>101169</v>
      </c>
      <c r="C58" s="52" t="s">
        <v>16</v>
      </c>
      <c r="D58" s="270" t="s">
        <v>664</v>
      </c>
      <c r="E58" s="52" t="s">
        <v>187</v>
      </c>
      <c r="F58" s="95">
        <f>MEMORIAL!G1390</f>
        <v>80.53</v>
      </c>
      <c r="G58" s="256">
        <v>63.79</v>
      </c>
      <c r="H58" s="243">
        <f t="shared" si="0"/>
        <v>80.636938999999998</v>
      </c>
      <c r="I58" s="243">
        <f>F58*H58</f>
        <v>6493.6926976699997</v>
      </c>
      <c r="J58" s="327">
        <f t="shared" si="1"/>
        <v>3.9696483230479435E-3</v>
      </c>
      <c r="K58" s="322">
        <f t="shared" si="2"/>
        <v>0.83577822151086656</v>
      </c>
      <c r="L58" s="330" t="s">
        <v>725</v>
      </c>
    </row>
    <row r="59" spans="1:12" ht="26.25">
      <c r="A59" s="32" t="s">
        <v>52</v>
      </c>
      <c r="B59" s="40">
        <v>96545</v>
      </c>
      <c r="C59" s="52" t="s">
        <v>16</v>
      </c>
      <c r="D59" s="270" t="s">
        <v>37</v>
      </c>
      <c r="E59" s="32" t="s">
        <v>36</v>
      </c>
      <c r="F59" s="33">
        <f>MEMORIAL!I216</f>
        <v>273.8</v>
      </c>
      <c r="G59" s="34">
        <v>18.63</v>
      </c>
      <c r="H59" s="34">
        <f t="shared" si="0"/>
        <v>23.550183000000001</v>
      </c>
      <c r="I59" s="34">
        <f t="shared" ref="I59:I94" si="6">ROUND(F59*H59,2)</f>
        <v>6448.04</v>
      </c>
      <c r="J59" s="327">
        <f t="shared" si="1"/>
        <v>3.9417404494872877E-3</v>
      </c>
      <c r="K59" s="322">
        <f t="shared" si="2"/>
        <v>0.83971996196035381</v>
      </c>
      <c r="L59" s="330" t="s">
        <v>725</v>
      </c>
    </row>
    <row r="60" spans="1:12" ht="26.25">
      <c r="A60" s="35" t="s">
        <v>464</v>
      </c>
      <c r="B60" s="94">
        <v>91926</v>
      </c>
      <c r="C60" s="35" t="s">
        <v>16</v>
      </c>
      <c r="D60" s="270" t="s">
        <v>611</v>
      </c>
      <c r="E60" s="94" t="s">
        <v>24</v>
      </c>
      <c r="F60" s="33">
        <f>MEMORIAL!C1136</f>
        <v>1170.2</v>
      </c>
      <c r="G60" s="33">
        <v>4.21</v>
      </c>
      <c r="H60" s="34">
        <f t="shared" si="0"/>
        <v>5.3218610000000002</v>
      </c>
      <c r="I60" s="34">
        <f t="shared" si="6"/>
        <v>6227.64</v>
      </c>
      <c r="J60" s="327">
        <f t="shared" si="1"/>
        <v>3.8070080974753587E-3</v>
      </c>
      <c r="K60" s="322">
        <f t="shared" si="2"/>
        <v>0.84352697005782917</v>
      </c>
      <c r="L60" s="330" t="s">
        <v>725</v>
      </c>
    </row>
    <row r="61" spans="1:12" ht="39">
      <c r="A61" s="31" t="s">
        <v>21</v>
      </c>
      <c r="B61" s="31">
        <v>93213</v>
      </c>
      <c r="C61" s="37" t="s">
        <v>16</v>
      </c>
      <c r="D61" s="270" t="s">
        <v>661</v>
      </c>
      <c r="E61" s="31" t="s">
        <v>13</v>
      </c>
      <c r="F61" s="33">
        <f>MEMORIAL!G50</f>
        <v>5</v>
      </c>
      <c r="G61" s="33">
        <v>963.59</v>
      </c>
      <c r="H61" s="34">
        <f t="shared" si="0"/>
        <v>1218.0741190000001</v>
      </c>
      <c r="I61" s="34">
        <f t="shared" si="6"/>
        <v>6090.37</v>
      </c>
      <c r="J61" s="327">
        <f t="shared" si="1"/>
        <v>3.7230938054577654E-3</v>
      </c>
      <c r="K61" s="322">
        <f t="shared" si="2"/>
        <v>0.84725006386328694</v>
      </c>
      <c r="L61" s="330" t="s">
        <v>725</v>
      </c>
    </row>
    <row r="62" spans="1:12" ht="39">
      <c r="A62" s="45" t="s">
        <v>387</v>
      </c>
      <c r="B62" s="40">
        <v>103674</v>
      </c>
      <c r="C62" s="52" t="s">
        <v>16</v>
      </c>
      <c r="D62" s="270" t="s">
        <v>750</v>
      </c>
      <c r="E62" s="32" t="s">
        <v>27</v>
      </c>
      <c r="F62" s="33">
        <f>MEMORIAL!H327</f>
        <v>8.84</v>
      </c>
      <c r="G62" s="34">
        <v>539.9</v>
      </c>
      <c r="H62" s="34">
        <f t="shared" si="0"/>
        <v>682.48758999999995</v>
      </c>
      <c r="I62" s="34">
        <f t="shared" si="6"/>
        <v>6033.19</v>
      </c>
      <c r="J62" s="327">
        <f t="shared" si="1"/>
        <v>3.6881391961653782E-3</v>
      </c>
      <c r="K62" s="322">
        <f t="shared" si="2"/>
        <v>0.85093820305945234</v>
      </c>
      <c r="L62" s="330" t="s">
        <v>725</v>
      </c>
    </row>
    <row r="63" spans="1:12" ht="39">
      <c r="A63" s="45" t="s">
        <v>143</v>
      </c>
      <c r="B63" s="68">
        <v>43440</v>
      </c>
      <c r="C63" s="68" t="s">
        <v>16</v>
      </c>
      <c r="D63" s="270" t="s">
        <v>588</v>
      </c>
      <c r="E63" s="68" t="s">
        <v>17</v>
      </c>
      <c r="F63" s="33">
        <f>MEMORIAL!J947</f>
        <v>16</v>
      </c>
      <c r="G63" s="33">
        <v>296.29000000000002</v>
      </c>
      <c r="H63" s="34">
        <f t="shared" si="0"/>
        <v>374.540189</v>
      </c>
      <c r="I63" s="34">
        <f t="shared" si="6"/>
        <v>5992.64</v>
      </c>
      <c r="J63" s="327">
        <f t="shared" si="1"/>
        <v>3.6633506441051079E-3</v>
      </c>
      <c r="K63" s="322">
        <f t="shared" si="2"/>
        <v>0.85460155370355739</v>
      </c>
      <c r="L63" s="330" t="s">
        <v>725</v>
      </c>
    </row>
    <row r="64" spans="1:12" ht="26.25">
      <c r="A64" s="45" t="s">
        <v>105</v>
      </c>
      <c r="B64" s="45">
        <v>87905</v>
      </c>
      <c r="C64" s="68" t="s">
        <v>16</v>
      </c>
      <c r="D64" s="270" t="s">
        <v>648</v>
      </c>
      <c r="E64" s="31" t="s">
        <v>13</v>
      </c>
      <c r="F64" s="33">
        <f>MEMORIAL!G581</f>
        <v>711.23299999999995</v>
      </c>
      <c r="G64" s="34">
        <v>6.55</v>
      </c>
      <c r="H64" s="34">
        <f t="shared" si="0"/>
        <v>8.2798549999999995</v>
      </c>
      <c r="I64" s="34">
        <f t="shared" si="6"/>
        <v>5888.91</v>
      </c>
      <c r="J64" s="327">
        <f t="shared" si="1"/>
        <v>3.5999396328791665E-3</v>
      </c>
      <c r="K64" s="322">
        <f t="shared" si="2"/>
        <v>0.85820149333643658</v>
      </c>
      <c r="L64" s="330" t="s">
        <v>725</v>
      </c>
    </row>
    <row r="65" spans="1:12" ht="39">
      <c r="A65" s="31" t="s">
        <v>20</v>
      </c>
      <c r="B65" s="31">
        <v>93584</v>
      </c>
      <c r="C65" s="37" t="s">
        <v>16</v>
      </c>
      <c r="D65" s="270" t="s">
        <v>660</v>
      </c>
      <c r="E65" s="31" t="s">
        <v>13</v>
      </c>
      <c r="F65" s="33">
        <f>MEMORIAL!G44</f>
        <v>5</v>
      </c>
      <c r="G65" s="33">
        <v>862.87</v>
      </c>
      <c r="H65" s="34">
        <f t="shared" si="0"/>
        <v>1090.7539670000001</v>
      </c>
      <c r="I65" s="34">
        <f t="shared" si="6"/>
        <v>5453.77</v>
      </c>
      <c r="J65" s="327">
        <f t="shared" si="1"/>
        <v>3.3339349339024391E-3</v>
      </c>
      <c r="K65" s="322">
        <f t="shared" si="2"/>
        <v>0.86153542827033902</v>
      </c>
      <c r="L65" s="330" t="s">
        <v>725</v>
      </c>
    </row>
    <row r="66" spans="1:12" ht="51.75">
      <c r="A66" s="45" t="s">
        <v>142</v>
      </c>
      <c r="B66" s="40">
        <v>101159</v>
      </c>
      <c r="C66" s="68" t="s">
        <v>16</v>
      </c>
      <c r="D66" s="270" t="s">
        <v>567</v>
      </c>
      <c r="E66" s="68" t="s">
        <v>187</v>
      </c>
      <c r="F66" s="33">
        <f>MEMORIAL!J937</f>
        <v>38.200000000000003</v>
      </c>
      <c r="G66" s="33">
        <v>111.82</v>
      </c>
      <c r="H66" s="34">
        <f t="shared" si="0"/>
        <v>141.351662</v>
      </c>
      <c r="I66" s="34">
        <f t="shared" si="6"/>
        <v>5399.63</v>
      </c>
      <c r="J66" s="327">
        <f t="shared" si="1"/>
        <v>3.3008387018791823E-3</v>
      </c>
      <c r="K66" s="322">
        <f t="shared" si="2"/>
        <v>0.86483626697221816</v>
      </c>
      <c r="L66" s="330" t="s">
        <v>725</v>
      </c>
    </row>
    <row r="67" spans="1:12" ht="26.25">
      <c r="A67" s="31" t="s">
        <v>23</v>
      </c>
      <c r="B67" s="35">
        <v>98524</v>
      </c>
      <c r="C67" s="32" t="s">
        <v>16</v>
      </c>
      <c r="D67" s="270" t="s">
        <v>663</v>
      </c>
      <c r="E67" s="31" t="s">
        <v>13</v>
      </c>
      <c r="F67" s="33">
        <f>MEMORIAL!G62</f>
        <v>2020.14</v>
      </c>
      <c r="G67" s="33">
        <v>2.11</v>
      </c>
      <c r="H67" s="34">
        <f t="shared" si="0"/>
        <v>2.6672509999999998</v>
      </c>
      <c r="I67" s="34">
        <f t="shared" si="6"/>
        <v>5388.22</v>
      </c>
      <c r="J67" s="327">
        <f t="shared" si="1"/>
        <v>3.2938636740368222E-3</v>
      </c>
      <c r="K67" s="322">
        <f t="shared" si="2"/>
        <v>0.86813013064625499</v>
      </c>
      <c r="L67" s="330" t="s">
        <v>725</v>
      </c>
    </row>
    <row r="68" spans="1:12" ht="26.25">
      <c r="A68" s="45" t="s">
        <v>407</v>
      </c>
      <c r="B68" s="35">
        <v>100701</v>
      </c>
      <c r="C68" s="35" t="s">
        <v>16</v>
      </c>
      <c r="D68" s="270" t="s">
        <v>505</v>
      </c>
      <c r="E68" s="31" t="s">
        <v>13</v>
      </c>
      <c r="F68" s="33">
        <f>MEMORIAL!G494</f>
        <v>7.5600000000000005</v>
      </c>
      <c r="G68" s="34">
        <v>541.26</v>
      </c>
      <c r="H68" s="34">
        <f t="shared" si="0"/>
        <v>684.20676600000002</v>
      </c>
      <c r="I68" s="34">
        <f t="shared" si="6"/>
        <v>5172.6000000000004</v>
      </c>
      <c r="J68" s="327">
        <f t="shared" si="1"/>
        <v>3.1620533757572757E-3</v>
      </c>
      <c r="K68" s="322">
        <f t="shared" si="2"/>
        <v>0.87129218402201225</v>
      </c>
      <c r="L68" s="330" t="s">
        <v>725</v>
      </c>
    </row>
    <row r="69" spans="1:12" ht="23.25">
      <c r="A69" s="35" t="s">
        <v>472</v>
      </c>
      <c r="B69" s="40">
        <v>10908</v>
      </c>
      <c r="C69" s="40" t="s">
        <v>12</v>
      </c>
      <c r="D69" s="270" t="s">
        <v>766</v>
      </c>
      <c r="E69" s="95" t="s">
        <v>24</v>
      </c>
      <c r="F69" s="33">
        <f>MEMORIAL!C1192</f>
        <v>89.2</v>
      </c>
      <c r="G69" s="33">
        <v>45.35</v>
      </c>
      <c r="H69" s="34">
        <f t="shared" si="0"/>
        <v>57.326934999999999</v>
      </c>
      <c r="I69" s="34">
        <f t="shared" si="6"/>
        <v>5113.5600000000004</v>
      </c>
      <c r="J69" s="327">
        <f t="shared" si="1"/>
        <v>3.1259617330041708E-3</v>
      </c>
      <c r="K69" s="322">
        <f t="shared" si="2"/>
        <v>0.87441814575501642</v>
      </c>
      <c r="L69" s="330" t="s">
        <v>725</v>
      </c>
    </row>
    <row r="70" spans="1:12" ht="39">
      <c r="A70" s="45" t="s">
        <v>384</v>
      </c>
      <c r="B70" s="32">
        <v>92761</v>
      </c>
      <c r="C70" s="35" t="s">
        <v>16</v>
      </c>
      <c r="D70" s="270" t="s">
        <v>752</v>
      </c>
      <c r="E70" s="32" t="s">
        <v>36</v>
      </c>
      <c r="F70" s="33">
        <f>MEMORIAL!I309</f>
        <v>215.9</v>
      </c>
      <c r="G70" s="34">
        <v>17.13</v>
      </c>
      <c r="H70" s="34">
        <f t="shared" si="0"/>
        <v>21.654032999999998</v>
      </c>
      <c r="I70" s="34">
        <f t="shared" si="6"/>
        <v>4675.1099999999997</v>
      </c>
      <c r="J70" s="327">
        <f t="shared" si="1"/>
        <v>2.8579336035140152E-3</v>
      </c>
      <c r="K70" s="322">
        <f t="shared" si="2"/>
        <v>0.87727607935853047</v>
      </c>
      <c r="L70" s="330" t="s">
        <v>725</v>
      </c>
    </row>
    <row r="71" spans="1:12" ht="26.25">
      <c r="A71" s="45" t="s">
        <v>121</v>
      </c>
      <c r="B71" s="35">
        <v>88489</v>
      </c>
      <c r="C71" s="68" t="s">
        <v>16</v>
      </c>
      <c r="D71" s="270" t="s">
        <v>114</v>
      </c>
      <c r="E71" s="31" t="s">
        <v>13</v>
      </c>
      <c r="F71" s="33">
        <f>MEMORIAL!G675</f>
        <v>329.45499999999998</v>
      </c>
      <c r="G71" s="34">
        <v>10.61</v>
      </c>
      <c r="H71" s="34">
        <f t="shared" si="0"/>
        <v>13.412101</v>
      </c>
      <c r="I71" s="34">
        <f t="shared" si="6"/>
        <v>4418.68</v>
      </c>
      <c r="J71" s="327">
        <f t="shared" si="1"/>
        <v>2.701175813013022E-3</v>
      </c>
      <c r="K71" s="322">
        <f t="shared" si="2"/>
        <v>0.87997725517154346</v>
      </c>
      <c r="L71" s="330" t="s">
        <v>725</v>
      </c>
    </row>
    <row r="72" spans="1:12" ht="80.25" customHeight="1">
      <c r="A72" s="45" t="s">
        <v>480</v>
      </c>
      <c r="B72" s="40">
        <v>10071</v>
      </c>
      <c r="C72" s="40" t="s">
        <v>12</v>
      </c>
      <c r="D72" s="270" t="s">
        <v>599</v>
      </c>
      <c r="E72" s="31" t="s">
        <v>17</v>
      </c>
      <c r="F72" s="33">
        <f>MEMORIAL!J1236</f>
        <v>1</v>
      </c>
      <c r="G72" s="33">
        <v>3489.93</v>
      </c>
      <c r="H72" s="34">
        <f t="shared" si="0"/>
        <v>4411.6205129999998</v>
      </c>
      <c r="I72" s="34">
        <f t="shared" si="6"/>
        <v>4411.62</v>
      </c>
      <c r="J72" s="327">
        <f t="shared" si="1"/>
        <v>2.6968599763287924E-3</v>
      </c>
      <c r="K72" s="322">
        <f t="shared" si="2"/>
        <v>0.88267411514787231</v>
      </c>
      <c r="L72" s="330" t="s">
        <v>725</v>
      </c>
    </row>
    <row r="73" spans="1:12" ht="79.5" customHeight="1">
      <c r="A73" s="45" t="s">
        <v>89</v>
      </c>
      <c r="B73" s="52">
        <v>101159</v>
      </c>
      <c r="C73" s="52" t="s">
        <v>16</v>
      </c>
      <c r="D73" s="46" t="s">
        <v>77</v>
      </c>
      <c r="E73" s="31" t="s">
        <v>13</v>
      </c>
      <c r="F73" s="33">
        <f>MEMORIAL!G477</f>
        <v>30.560000000000002</v>
      </c>
      <c r="G73" s="34">
        <v>111.82</v>
      </c>
      <c r="H73" s="34">
        <f t="shared" ref="H73:H136" si="7">G73*$G$4</f>
        <v>141.351662</v>
      </c>
      <c r="I73" s="34">
        <f t="shared" si="6"/>
        <v>4319.71</v>
      </c>
      <c r="J73" s="327">
        <f t="shared" si="1"/>
        <v>2.6406746293532188E-3</v>
      </c>
      <c r="K73" s="322">
        <f t="shared" si="2"/>
        <v>0.88531478977722555</v>
      </c>
      <c r="L73" s="330" t="s">
        <v>725</v>
      </c>
    </row>
    <row r="74" spans="1:12" ht="26.25">
      <c r="A74" s="32" t="s">
        <v>61</v>
      </c>
      <c r="B74" s="32">
        <v>96543</v>
      </c>
      <c r="C74" s="35" t="s">
        <v>16</v>
      </c>
      <c r="D74" s="270" t="s">
        <v>39</v>
      </c>
      <c r="E74" s="32" t="s">
        <v>36</v>
      </c>
      <c r="F74" s="33">
        <f>MEMORIAL!I263</f>
        <v>157.19999999999999</v>
      </c>
      <c r="G74" s="34">
        <v>19.579999999999998</v>
      </c>
      <c r="H74" s="34">
        <f t="shared" si="7"/>
        <v>24.751077999999996</v>
      </c>
      <c r="I74" s="34">
        <f t="shared" si="6"/>
        <v>3890.87</v>
      </c>
      <c r="J74" s="327">
        <f t="shared" ref="J74:J137" si="8">I74/$I$215</f>
        <v>2.3785211727434387E-3</v>
      </c>
      <c r="K74" s="322">
        <f t="shared" ref="K74:K137" si="9">K73+J74</f>
        <v>0.88769331094996895</v>
      </c>
      <c r="L74" s="330" t="s">
        <v>725</v>
      </c>
    </row>
    <row r="75" spans="1:12" ht="39">
      <c r="A75" s="45" t="s">
        <v>720</v>
      </c>
      <c r="B75" s="45">
        <v>12628</v>
      </c>
      <c r="C75" s="40" t="s">
        <v>12</v>
      </c>
      <c r="D75" s="270" t="s">
        <v>721</v>
      </c>
      <c r="E75" s="31" t="s">
        <v>559</v>
      </c>
      <c r="F75" s="33">
        <f>MEMORIAL!J1303</f>
        <v>1</v>
      </c>
      <c r="G75" s="33">
        <v>3003.42</v>
      </c>
      <c r="H75" s="34">
        <f t="shared" si="7"/>
        <v>3796.6232220000002</v>
      </c>
      <c r="I75" s="34">
        <f t="shared" si="6"/>
        <v>3796.62</v>
      </c>
      <c r="J75" s="327">
        <f t="shared" si="8"/>
        <v>2.3209053643172845E-3</v>
      </c>
      <c r="K75" s="322">
        <f t="shared" si="9"/>
        <v>0.89001421631428623</v>
      </c>
      <c r="L75" s="330" t="s">
        <v>725</v>
      </c>
    </row>
    <row r="76" spans="1:12" ht="39">
      <c r="A76" s="72" t="s">
        <v>573</v>
      </c>
      <c r="B76" s="40">
        <v>95952</v>
      </c>
      <c r="C76" s="68" t="s">
        <v>16</v>
      </c>
      <c r="D76" s="270" t="s">
        <v>566</v>
      </c>
      <c r="E76" s="40" t="s">
        <v>179</v>
      </c>
      <c r="F76" s="33">
        <f>MEMORIAL!J861</f>
        <v>1.2150000000000001</v>
      </c>
      <c r="G76" s="34">
        <v>2417.7399999999998</v>
      </c>
      <c r="H76" s="34">
        <f t="shared" si="7"/>
        <v>3056.2651339999998</v>
      </c>
      <c r="I76" s="34">
        <f t="shared" si="6"/>
        <v>3713.36</v>
      </c>
      <c r="J76" s="327">
        <f t="shared" si="8"/>
        <v>2.2700078342423611E-3</v>
      </c>
      <c r="K76" s="322">
        <f t="shared" si="9"/>
        <v>0.89228422414852859</v>
      </c>
      <c r="L76" s="330" t="s">
        <v>725</v>
      </c>
    </row>
    <row r="77" spans="1:12" ht="51.75">
      <c r="A77" s="45" t="s">
        <v>420</v>
      </c>
      <c r="B77" s="35">
        <v>87692</v>
      </c>
      <c r="C77" s="32" t="s">
        <v>16</v>
      </c>
      <c r="D77" s="270" t="s">
        <v>562</v>
      </c>
      <c r="E77" s="31" t="s">
        <v>13</v>
      </c>
      <c r="F77" s="33">
        <f>MEMORIAL!G619</f>
        <v>67.150000000000006</v>
      </c>
      <c r="G77" s="34">
        <v>42.85</v>
      </c>
      <c r="H77" s="34">
        <f t="shared" si="7"/>
        <v>54.166685000000001</v>
      </c>
      <c r="I77" s="34">
        <f t="shared" si="6"/>
        <v>3637.29</v>
      </c>
      <c r="J77" s="327">
        <f t="shared" si="8"/>
        <v>2.2235056109322546E-3</v>
      </c>
      <c r="K77" s="322">
        <f t="shared" si="9"/>
        <v>0.8945077297594608</v>
      </c>
      <c r="L77" s="330" t="s">
        <v>725</v>
      </c>
    </row>
    <row r="78" spans="1:12" ht="27.75" customHeight="1">
      <c r="A78" s="45" t="s">
        <v>409</v>
      </c>
      <c r="B78" s="35">
        <v>91312</v>
      </c>
      <c r="C78" s="35" t="s">
        <v>16</v>
      </c>
      <c r="D78" s="270" t="s">
        <v>85</v>
      </c>
      <c r="E78" s="31" t="s">
        <v>17</v>
      </c>
      <c r="F78" s="33">
        <f>MEMORIAL!J507</f>
        <v>4</v>
      </c>
      <c r="G78" s="34">
        <v>707.84</v>
      </c>
      <c r="H78" s="34">
        <f t="shared" si="7"/>
        <v>894.78054400000008</v>
      </c>
      <c r="I78" s="34">
        <f t="shared" si="6"/>
        <v>3579.12</v>
      </c>
      <c r="J78" s="327">
        <f t="shared" si="8"/>
        <v>2.187945806410776E-3</v>
      </c>
      <c r="K78" s="322">
        <f t="shared" si="9"/>
        <v>0.8966956755658716</v>
      </c>
      <c r="L78" s="330" t="s">
        <v>725</v>
      </c>
    </row>
    <row r="79" spans="1:12" ht="26.25">
      <c r="A79" s="35" t="s">
        <v>461</v>
      </c>
      <c r="B79" s="94">
        <v>95750</v>
      </c>
      <c r="C79" s="94" t="s">
        <v>12</v>
      </c>
      <c r="D79" s="270" t="s">
        <v>615</v>
      </c>
      <c r="E79" s="94" t="s">
        <v>24</v>
      </c>
      <c r="F79" s="33">
        <f>MEMORIAL!C1105</f>
        <v>82</v>
      </c>
      <c r="G79" s="33">
        <v>33.549999999999997</v>
      </c>
      <c r="H79" s="34">
        <f t="shared" si="7"/>
        <v>42.410554999999995</v>
      </c>
      <c r="I79" s="34">
        <f t="shared" si="6"/>
        <v>3477.67</v>
      </c>
      <c r="J79" s="327">
        <f t="shared" si="8"/>
        <v>2.1259285781366826E-3</v>
      </c>
      <c r="K79" s="322">
        <f t="shared" si="9"/>
        <v>0.89882160414400825</v>
      </c>
      <c r="L79" s="330" t="s">
        <v>725</v>
      </c>
    </row>
    <row r="80" spans="1:12" ht="39">
      <c r="A80" s="45" t="s">
        <v>400</v>
      </c>
      <c r="B80" s="32">
        <v>4718</v>
      </c>
      <c r="C80" s="35" t="s">
        <v>16</v>
      </c>
      <c r="D80" s="270" t="s">
        <v>655</v>
      </c>
      <c r="E80" s="32" t="s">
        <v>27</v>
      </c>
      <c r="F80" s="33">
        <f>MEMORIAL!H435</f>
        <v>33.83</v>
      </c>
      <c r="G80" s="34">
        <v>81.2</v>
      </c>
      <c r="H80" s="34">
        <f t="shared" si="7"/>
        <v>102.64492</v>
      </c>
      <c r="I80" s="34">
        <f t="shared" si="6"/>
        <v>3472.48</v>
      </c>
      <c r="J80" s="327">
        <f t="shared" si="8"/>
        <v>2.1227558879962929E-3</v>
      </c>
      <c r="K80" s="322">
        <f t="shared" si="9"/>
        <v>0.90094436003200451</v>
      </c>
      <c r="L80" s="330" t="s">
        <v>725</v>
      </c>
    </row>
    <row r="81" spans="1:12" ht="51.75">
      <c r="A81" s="45" t="s">
        <v>717</v>
      </c>
      <c r="B81" s="68">
        <v>89957</v>
      </c>
      <c r="C81" s="68" t="s">
        <v>16</v>
      </c>
      <c r="D81" s="270" t="s">
        <v>509</v>
      </c>
      <c r="E81" s="68" t="s">
        <v>17</v>
      </c>
      <c r="F81" s="33">
        <f>MEMORIAL!J744</f>
        <v>23</v>
      </c>
      <c r="G81" s="34">
        <v>119.07</v>
      </c>
      <c r="H81" s="34">
        <f t="shared" si="7"/>
        <v>150.51638699999998</v>
      </c>
      <c r="I81" s="34">
        <f t="shared" si="6"/>
        <v>3461.88</v>
      </c>
      <c r="J81" s="327">
        <f t="shared" si="8"/>
        <v>2.1162760198868264E-3</v>
      </c>
      <c r="K81" s="322">
        <f t="shared" si="9"/>
        <v>0.90306063605189135</v>
      </c>
      <c r="L81" s="330" t="s">
        <v>725</v>
      </c>
    </row>
    <row r="82" spans="1:12" ht="39">
      <c r="A82" s="45" t="s">
        <v>102</v>
      </c>
      <c r="B82" s="52">
        <v>98555</v>
      </c>
      <c r="C82" s="52" t="s">
        <v>16</v>
      </c>
      <c r="D82" s="270" t="s">
        <v>98</v>
      </c>
      <c r="E82" s="31" t="s">
        <v>13</v>
      </c>
      <c r="F82" s="33">
        <f>MEMORIAL!G558</f>
        <v>119.04</v>
      </c>
      <c r="G82" s="34">
        <v>22.81</v>
      </c>
      <c r="H82" s="34">
        <f t="shared" si="7"/>
        <v>28.834121</v>
      </c>
      <c r="I82" s="34">
        <f t="shared" si="6"/>
        <v>3432.41</v>
      </c>
      <c r="J82" s="327">
        <f t="shared" si="8"/>
        <v>2.0982607639258842E-3</v>
      </c>
      <c r="K82" s="322">
        <f t="shared" si="9"/>
        <v>0.90515889681581718</v>
      </c>
      <c r="L82" s="330" t="s">
        <v>725</v>
      </c>
    </row>
    <row r="83" spans="1:12" ht="39">
      <c r="A83" s="45" t="s">
        <v>389</v>
      </c>
      <c r="B83" s="32">
        <v>92762</v>
      </c>
      <c r="C83" s="35" t="s">
        <v>16</v>
      </c>
      <c r="D83" s="270" t="s">
        <v>753</v>
      </c>
      <c r="E83" s="32" t="s">
        <v>36</v>
      </c>
      <c r="F83" s="33">
        <f>MEMORIAL!I358</f>
        <v>172</v>
      </c>
      <c r="G83" s="34">
        <v>15.75</v>
      </c>
      <c r="H83" s="34">
        <f t="shared" si="7"/>
        <v>19.909575</v>
      </c>
      <c r="I83" s="34">
        <f t="shared" si="6"/>
        <v>3424.45</v>
      </c>
      <c r="J83" s="327">
        <f t="shared" si="8"/>
        <v>2.0933947497606621E-3</v>
      </c>
      <c r="K83" s="322">
        <f t="shared" si="9"/>
        <v>0.90725229156557785</v>
      </c>
      <c r="L83" s="330" t="s">
        <v>725</v>
      </c>
    </row>
    <row r="84" spans="1:12" ht="39">
      <c r="A84" s="45" t="s">
        <v>397</v>
      </c>
      <c r="B84" s="40">
        <v>94971</v>
      </c>
      <c r="C84" s="52" t="s">
        <v>16</v>
      </c>
      <c r="D84" s="270" t="s">
        <v>40</v>
      </c>
      <c r="E84" s="32" t="s">
        <v>27</v>
      </c>
      <c r="F84" s="33">
        <f>MEMORIAL!H422</f>
        <v>6.59</v>
      </c>
      <c r="G84" s="34">
        <v>408.61</v>
      </c>
      <c r="H84" s="34">
        <f t="shared" si="7"/>
        <v>516.52390100000002</v>
      </c>
      <c r="I84" s="34">
        <f t="shared" si="6"/>
        <v>3403.89</v>
      </c>
      <c r="J84" s="327">
        <f t="shared" si="8"/>
        <v>2.080826250861546E-3</v>
      </c>
      <c r="K84" s="322">
        <f t="shared" si="9"/>
        <v>0.90933311781643944</v>
      </c>
      <c r="L84" s="330" t="s">
        <v>725</v>
      </c>
    </row>
    <row r="85" spans="1:12" ht="26.25">
      <c r="A85" s="45" t="s">
        <v>145</v>
      </c>
      <c r="B85" s="45">
        <v>86888</v>
      </c>
      <c r="C85" s="87" t="s">
        <v>16</v>
      </c>
      <c r="D85" s="270" t="s">
        <v>141</v>
      </c>
      <c r="E85" s="31" t="s">
        <v>17</v>
      </c>
      <c r="F85" s="33">
        <f>MEMORIAL!J960</f>
        <v>6</v>
      </c>
      <c r="G85" s="33">
        <v>441.25</v>
      </c>
      <c r="H85" s="34">
        <f t="shared" si="7"/>
        <v>557.78412500000002</v>
      </c>
      <c r="I85" s="34">
        <f t="shared" si="6"/>
        <v>3346.7</v>
      </c>
      <c r="J85" s="327">
        <f t="shared" si="8"/>
        <v>2.0458655284860366E-3</v>
      </c>
      <c r="K85" s="322">
        <f t="shared" si="9"/>
        <v>0.91137898334492551</v>
      </c>
      <c r="L85" s="330" t="s">
        <v>725</v>
      </c>
    </row>
    <row r="86" spans="1:12" ht="42" customHeight="1">
      <c r="A86" s="52" t="s">
        <v>412</v>
      </c>
      <c r="B86" s="52">
        <v>100867</v>
      </c>
      <c r="C86" s="52" t="s">
        <v>16</v>
      </c>
      <c r="D86" s="270" t="s">
        <v>560</v>
      </c>
      <c r="E86" s="40" t="s">
        <v>559</v>
      </c>
      <c r="F86" s="62">
        <f>MEMORIAL!C530</f>
        <v>8</v>
      </c>
      <c r="G86" s="34">
        <v>327.18</v>
      </c>
      <c r="H86" s="34">
        <f t="shared" si="7"/>
        <v>413.58823799999999</v>
      </c>
      <c r="I86" s="34">
        <f t="shared" si="6"/>
        <v>3308.71</v>
      </c>
      <c r="J86" s="327">
        <f t="shared" si="8"/>
        <v>2.0226419257050334E-3</v>
      </c>
      <c r="K86" s="322">
        <f t="shared" si="9"/>
        <v>0.91340162527063051</v>
      </c>
      <c r="L86" s="330" t="s">
        <v>725</v>
      </c>
    </row>
    <row r="87" spans="1:12" ht="39">
      <c r="A87" s="45" t="s">
        <v>393</v>
      </c>
      <c r="B87" s="32">
        <v>92915</v>
      </c>
      <c r="C87" s="35" t="s">
        <v>16</v>
      </c>
      <c r="D87" s="270" t="s">
        <v>49</v>
      </c>
      <c r="E87" s="32" t="s">
        <v>36</v>
      </c>
      <c r="F87" s="33">
        <f>MEMORIAL!I397</f>
        <v>135.38999999999999</v>
      </c>
      <c r="G87" s="34">
        <v>18.91</v>
      </c>
      <c r="H87" s="34">
        <f t="shared" si="7"/>
        <v>23.904131</v>
      </c>
      <c r="I87" s="34">
        <f t="shared" si="6"/>
        <v>3236.38</v>
      </c>
      <c r="J87" s="327">
        <f t="shared" si="8"/>
        <v>1.9784259954826067E-3</v>
      </c>
      <c r="K87" s="322">
        <f t="shared" si="9"/>
        <v>0.9153800512661131</v>
      </c>
      <c r="L87" s="330" t="s">
        <v>725</v>
      </c>
    </row>
    <row r="88" spans="1:12" ht="39">
      <c r="A88" s="45" t="s">
        <v>544</v>
      </c>
      <c r="B88" s="35">
        <v>8168</v>
      </c>
      <c r="C88" s="35" t="s">
        <v>12</v>
      </c>
      <c r="D88" s="270" t="s">
        <v>653</v>
      </c>
      <c r="E88" s="31" t="s">
        <v>17</v>
      </c>
      <c r="F88" s="33">
        <f>MEMORIAL!G513</f>
        <v>2</v>
      </c>
      <c r="G88" s="34">
        <v>1276.54</v>
      </c>
      <c r="H88" s="34">
        <f t="shared" si="7"/>
        <v>1613.6742139999999</v>
      </c>
      <c r="I88" s="34">
        <f t="shared" si="6"/>
        <v>3227.35</v>
      </c>
      <c r="J88" s="327">
        <f t="shared" si="8"/>
        <v>1.9729058814233155E-3</v>
      </c>
      <c r="K88" s="322">
        <f t="shared" si="9"/>
        <v>0.9173529571475364</v>
      </c>
      <c r="L88" s="330" t="s">
        <v>725</v>
      </c>
    </row>
    <row r="89" spans="1:12" ht="39">
      <c r="A89" s="45" t="s">
        <v>375</v>
      </c>
      <c r="B89" s="35">
        <v>96386</v>
      </c>
      <c r="C89" s="35" t="s">
        <v>16</v>
      </c>
      <c r="D89" s="270" t="s">
        <v>748</v>
      </c>
      <c r="E89" s="35" t="s">
        <v>27</v>
      </c>
      <c r="F89" s="33">
        <f>MEMORIAL!H95</f>
        <v>346.71000000000004</v>
      </c>
      <c r="G89" s="34">
        <v>7.16</v>
      </c>
      <c r="H89" s="34">
        <f t="shared" si="7"/>
        <v>9.0509559999999993</v>
      </c>
      <c r="I89" s="34">
        <f t="shared" si="6"/>
        <v>3138.06</v>
      </c>
      <c r="J89" s="327">
        <f t="shared" si="8"/>
        <v>1.9183221622257425E-3</v>
      </c>
      <c r="K89" s="322">
        <f t="shared" si="9"/>
        <v>0.91927127930976216</v>
      </c>
      <c r="L89" s="330" t="s">
        <v>725</v>
      </c>
    </row>
    <row r="90" spans="1:12" ht="51.75">
      <c r="A90" s="35" t="s">
        <v>468</v>
      </c>
      <c r="B90" s="35">
        <v>97586</v>
      </c>
      <c r="C90" s="35" t="s">
        <v>12</v>
      </c>
      <c r="D90" s="270" t="s">
        <v>608</v>
      </c>
      <c r="E90" s="35" t="s">
        <v>17</v>
      </c>
      <c r="F90" s="33">
        <f>MEMORIAL!J1161</f>
        <v>15</v>
      </c>
      <c r="G90" s="33">
        <v>164.7</v>
      </c>
      <c r="H90" s="34">
        <f t="shared" si="7"/>
        <v>208.19726999999997</v>
      </c>
      <c r="I90" s="34">
        <f t="shared" si="6"/>
        <v>3122.96</v>
      </c>
      <c r="J90" s="327">
        <f t="shared" si="8"/>
        <v>1.9090914067113136E-3</v>
      </c>
      <c r="K90" s="322">
        <f t="shared" si="9"/>
        <v>0.92118037071647352</v>
      </c>
      <c r="L90" s="330" t="s">
        <v>725</v>
      </c>
    </row>
    <row r="91" spans="1:12" ht="39">
      <c r="A91" s="45" t="s">
        <v>383</v>
      </c>
      <c r="B91" s="32">
        <v>92759</v>
      </c>
      <c r="C91" s="35" t="s">
        <v>16</v>
      </c>
      <c r="D91" s="270" t="s">
        <v>751</v>
      </c>
      <c r="E91" s="32" t="s">
        <v>36</v>
      </c>
      <c r="F91" s="33">
        <f>MEMORIAL!I302</f>
        <v>143</v>
      </c>
      <c r="G91" s="34">
        <v>17.11</v>
      </c>
      <c r="H91" s="34">
        <f t="shared" si="7"/>
        <v>21.628750999999998</v>
      </c>
      <c r="I91" s="34">
        <f t="shared" si="6"/>
        <v>3092.91</v>
      </c>
      <c r="J91" s="327">
        <f t="shared" si="8"/>
        <v>1.8907215919292879E-3</v>
      </c>
      <c r="K91" s="322">
        <f t="shared" si="9"/>
        <v>0.92307109230840279</v>
      </c>
      <c r="L91" s="330" t="s">
        <v>725</v>
      </c>
    </row>
    <row r="92" spans="1:12" ht="77.25">
      <c r="A92" s="45" t="s">
        <v>408</v>
      </c>
      <c r="B92" s="35">
        <v>91315</v>
      </c>
      <c r="C92" s="35" t="s">
        <v>16</v>
      </c>
      <c r="D92" s="270" t="s">
        <v>84</v>
      </c>
      <c r="E92" s="31" t="s">
        <v>17</v>
      </c>
      <c r="F92" s="33">
        <f>MEMORIAL!J501</f>
        <v>3</v>
      </c>
      <c r="G92" s="34">
        <v>811.24</v>
      </c>
      <c r="H92" s="34">
        <f t="shared" si="7"/>
        <v>1025.488484</v>
      </c>
      <c r="I92" s="34">
        <f t="shared" si="6"/>
        <v>3076.47</v>
      </c>
      <c r="J92" s="327">
        <f t="shared" si="8"/>
        <v>1.8806716832764925E-3</v>
      </c>
      <c r="K92" s="322">
        <f t="shared" si="9"/>
        <v>0.92495176399167933</v>
      </c>
      <c r="L92" s="330" t="s">
        <v>725</v>
      </c>
    </row>
    <row r="93" spans="1:12" ht="26.25">
      <c r="A93" s="45" t="s">
        <v>103</v>
      </c>
      <c r="B93" s="32">
        <v>97113</v>
      </c>
      <c r="C93" s="35" t="s">
        <v>16</v>
      </c>
      <c r="D93" s="270" t="s">
        <v>100</v>
      </c>
      <c r="E93" s="32" t="s">
        <v>13</v>
      </c>
      <c r="F93" s="33">
        <f>MEMORIAL!G565</f>
        <v>676.67</v>
      </c>
      <c r="G93" s="34">
        <v>3.49</v>
      </c>
      <c r="H93" s="34">
        <f t="shared" si="7"/>
        <v>4.4117090000000001</v>
      </c>
      <c r="I93" s="34">
        <f t="shared" si="6"/>
        <v>2985.27</v>
      </c>
      <c r="J93" s="327">
        <f t="shared" si="8"/>
        <v>1.8249203652025909E-3</v>
      </c>
      <c r="K93" s="322">
        <f t="shared" si="9"/>
        <v>0.92677668435688187</v>
      </c>
      <c r="L93" s="330" t="s">
        <v>725</v>
      </c>
    </row>
    <row r="94" spans="1:12" ht="26.25">
      <c r="A94" s="35" t="s">
        <v>469</v>
      </c>
      <c r="B94" s="35">
        <v>97586</v>
      </c>
      <c r="C94" s="35" t="s">
        <v>16</v>
      </c>
      <c r="D94" s="270" t="s">
        <v>609</v>
      </c>
      <c r="E94" s="35" t="s">
        <v>17</v>
      </c>
      <c r="F94" s="33">
        <f>MEMORIAL!J1167</f>
        <v>11</v>
      </c>
      <c r="G94" s="33">
        <v>201.06</v>
      </c>
      <c r="H94" s="34">
        <f t="shared" si="7"/>
        <v>254.15994599999999</v>
      </c>
      <c r="I94" s="34">
        <f t="shared" si="6"/>
        <v>2795.76</v>
      </c>
      <c r="J94" s="327">
        <f t="shared" si="8"/>
        <v>1.7090713269549474E-3</v>
      </c>
      <c r="K94" s="322">
        <f t="shared" si="9"/>
        <v>0.92848575568383684</v>
      </c>
      <c r="L94" s="330" t="s">
        <v>725</v>
      </c>
    </row>
    <row r="95" spans="1:12" ht="26.25">
      <c r="A95" s="52" t="s">
        <v>525</v>
      </c>
      <c r="B95" s="52">
        <v>96135</v>
      </c>
      <c r="C95" s="52" t="s">
        <v>16</v>
      </c>
      <c r="D95" s="270" t="s">
        <v>195</v>
      </c>
      <c r="E95" s="52" t="s">
        <v>187</v>
      </c>
      <c r="F95" s="95">
        <f>MEMORIAL!G1442</f>
        <v>107.13999999999999</v>
      </c>
      <c r="G95" s="52">
        <v>20.13</v>
      </c>
      <c r="H95" s="243">
        <f t="shared" si="7"/>
        <v>25.446332999999999</v>
      </c>
      <c r="I95" s="246">
        <f>H95*F95</f>
        <v>2726.3201176199996</v>
      </c>
      <c r="J95" s="327">
        <f t="shared" si="8"/>
        <v>1.6666221496569021E-3</v>
      </c>
      <c r="K95" s="322">
        <f t="shared" si="9"/>
        <v>0.93015237783349369</v>
      </c>
      <c r="L95" s="330" t="s">
        <v>725</v>
      </c>
    </row>
    <row r="96" spans="1:12" ht="64.5">
      <c r="A96" s="52" t="s">
        <v>527</v>
      </c>
      <c r="B96" s="52">
        <v>100758</v>
      </c>
      <c r="C96" s="52" t="s">
        <v>16</v>
      </c>
      <c r="D96" s="270" t="s">
        <v>196</v>
      </c>
      <c r="E96" s="52" t="s">
        <v>187</v>
      </c>
      <c r="F96" s="95">
        <f>MEMORIAL!G1454</f>
        <v>60</v>
      </c>
      <c r="G96" s="52">
        <v>35.799999999999997</v>
      </c>
      <c r="H96" s="243">
        <f t="shared" si="7"/>
        <v>45.254779999999997</v>
      </c>
      <c r="I96" s="246">
        <f>H96*F96</f>
        <v>2715.2867999999999</v>
      </c>
      <c r="J96" s="327">
        <f t="shared" si="8"/>
        <v>1.6598773908845009E-3</v>
      </c>
      <c r="K96" s="322">
        <f t="shared" si="9"/>
        <v>0.93181225522437816</v>
      </c>
      <c r="L96" s="330" t="s">
        <v>725</v>
      </c>
    </row>
    <row r="97" spans="1:12" ht="39">
      <c r="A97" s="45" t="s">
        <v>429</v>
      </c>
      <c r="B97" s="35">
        <v>102506</v>
      </c>
      <c r="C97" s="68" t="s">
        <v>16</v>
      </c>
      <c r="D97" s="270" t="s">
        <v>117</v>
      </c>
      <c r="E97" s="31" t="s">
        <v>24</v>
      </c>
      <c r="F97" s="33">
        <f>MEMORIAL!C693</f>
        <v>275.60000000000002</v>
      </c>
      <c r="G97" s="34">
        <v>7.64</v>
      </c>
      <c r="H97" s="34">
        <f t="shared" si="7"/>
        <v>9.657724</v>
      </c>
      <c r="I97" s="34">
        <f t="shared" ref="I97:I106" si="10">ROUND(F97*H97,2)</f>
        <v>2661.67</v>
      </c>
      <c r="J97" s="327">
        <f t="shared" si="8"/>
        <v>1.6271009953701945E-3</v>
      </c>
      <c r="K97" s="322">
        <f t="shared" si="9"/>
        <v>0.93343935621974838</v>
      </c>
      <c r="L97" s="330" t="s">
        <v>725</v>
      </c>
    </row>
    <row r="98" spans="1:12" ht="39">
      <c r="A98" s="45" t="s">
        <v>450</v>
      </c>
      <c r="B98" s="40">
        <v>100875</v>
      </c>
      <c r="C98" s="32" t="s">
        <v>16</v>
      </c>
      <c r="D98" s="270" t="s">
        <v>763</v>
      </c>
      <c r="E98" s="31" t="s">
        <v>17</v>
      </c>
      <c r="F98" s="33">
        <f>MEMORIAL!J1020</f>
        <v>2</v>
      </c>
      <c r="G98" s="33">
        <v>1046.08</v>
      </c>
      <c r="H98" s="34">
        <f t="shared" si="7"/>
        <v>1322.3497279999999</v>
      </c>
      <c r="I98" s="34">
        <f t="shared" si="10"/>
        <v>2644.7</v>
      </c>
      <c r="J98" s="327">
        <f t="shared" si="8"/>
        <v>1.6167270933119256E-3</v>
      </c>
      <c r="K98" s="322">
        <f t="shared" si="9"/>
        <v>0.93505608331306034</v>
      </c>
      <c r="L98" s="330" t="s">
        <v>725</v>
      </c>
    </row>
    <row r="99" spans="1:12" ht="26.25">
      <c r="A99" s="45" t="s">
        <v>728</v>
      </c>
      <c r="B99" s="35">
        <v>93358</v>
      </c>
      <c r="C99" s="35" t="s">
        <v>16</v>
      </c>
      <c r="D99" s="270" t="s">
        <v>28</v>
      </c>
      <c r="E99" s="35" t="s">
        <v>27</v>
      </c>
      <c r="F99" s="33">
        <f>MEMORIAL!H140</f>
        <v>35.297500000000007</v>
      </c>
      <c r="G99" s="34">
        <v>59.02</v>
      </c>
      <c r="H99" s="34">
        <f t="shared" si="7"/>
        <v>74.607182000000009</v>
      </c>
      <c r="I99" s="34">
        <f t="shared" si="10"/>
        <v>2633.45</v>
      </c>
      <c r="J99" s="327">
        <f t="shared" si="8"/>
        <v>1.6098498747995199E-3</v>
      </c>
      <c r="K99" s="322">
        <f t="shared" si="9"/>
        <v>0.93666593318785984</v>
      </c>
      <c r="L99" s="330" t="s">
        <v>725</v>
      </c>
    </row>
    <row r="100" spans="1:12" ht="26.25">
      <c r="A100" s="31" t="s">
        <v>11</v>
      </c>
      <c r="B100" s="31">
        <v>51</v>
      </c>
      <c r="C100" s="32" t="s">
        <v>12</v>
      </c>
      <c r="D100" s="270" t="s">
        <v>656</v>
      </c>
      <c r="E100" s="31" t="s">
        <v>13</v>
      </c>
      <c r="F100" s="33">
        <f>MEMORIAL!G13</f>
        <v>6</v>
      </c>
      <c r="G100" s="33">
        <v>346.26</v>
      </c>
      <c r="H100" s="34">
        <f t="shared" si="7"/>
        <v>437.707266</v>
      </c>
      <c r="I100" s="34">
        <f t="shared" si="10"/>
        <v>2626.24</v>
      </c>
      <c r="J100" s="327">
        <f t="shared" si="8"/>
        <v>1.6054423418684581E-3</v>
      </c>
      <c r="K100" s="322">
        <f t="shared" si="9"/>
        <v>0.93827137552972828</v>
      </c>
      <c r="L100" s="330" t="s">
        <v>725</v>
      </c>
    </row>
    <row r="101" spans="1:12" ht="39">
      <c r="A101" s="45" t="s">
        <v>386</v>
      </c>
      <c r="B101" s="32">
        <v>92763</v>
      </c>
      <c r="C101" s="35" t="s">
        <v>16</v>
      </c>
      <c r="D101" s="270" t="s">
        <v>754</v>
      </c>
      <c r="E101" s="32" t="s">
        <v>36</v>
      </c>
      <c r="F101" s="33">
        <f>MEMORIAL!I321</f>
        <v>153.19999999999999</v>
      </c>
      <c r="G101" s="34">
        <v>13.48</v>
      </c>
      <c r="H101" s="34">
        <f t="shared" si="7"/>
        <v>17.040068000000002</v>
      </c>
      <c r="I101" s="34">
        <f t="shared" si="10"/>
        <v>2610.54</v>
      </c>
      <c r="J101" s="327">
        <f t="shared" si="8"/>
        <v>1.595844801366701E-3</v>
      </c>
      <c r="K101" s="322">
        <f t="shared" si="9"/>
        <v>0.93986722033109493</v>
      </c>
      <c r="L101" s="330" t="s">
        <v>725</v>
      </c>
    </row>
    <row r="102" spans="1:12" ht="39">
      <c r="A102" s="45" t="s">
        <v>388</v>
      </c>
      <c r="B102" s="32">
        <v>92760</v>
      </c>
      <c r="C102" s="35" t="s">
        <v>16</v>
      </c>
      <c r="D102" s="270" t="s">
        <v>755</v>
      </c>
      <c r="E102" s="32" t="s">
        <v>36</v>
      </c>
      <c r="F102" s="33">
        <f>MEMORIAL!I352</f>
        <v>118.5</v>
      </c>
      <c r="G102" s="34">
        <v>17.37</v>
      </c>
      <c r="H102" s="34">
        <f t="shared" si="7"/>
        <v>21.957417</v>
      </c>
      <c r="I102" s="34">
        <f t="shared" si="10"/>
        <v>2601.9499999999998</v>
      </c>
      <c r="J102" s="327">
        <f t="shared" si="8"/>
        <v>1.5905936629647842E-3</v>
      </c>
      <c r="K102" s="322">
        <f t="shared" si="9"/>
        <v>0.9414578139940597</v>
      </c>
      <c r="L102" s="330" t="s">
        <v>725</v>
      </c>
    </row>
    <row r="103" spans="1:12" ht="26.25">
      <c r="A103" s="45" t="s">
        <v>539</v>
      </c>
      <c r="B103" s="32">
        <v>34640</v>
      </c>
      <c r="C103" s="32" t="s">
        <v>16</v>
      </c>
      <c r="D103" s="270" t="s">
        <v>727</v>
      </c>
      <c r="E103" s="68" t="s">
        <v>17</v>
      </c>
      <c r="F103" s="33">
        <f>MEMORIAL!J794</f>
        <v>2</v>
      </c>
      <c r="G103" s="34">
        <v>1009.49</v>
      </c>
      <c r="H103" s="34">
        <f t="shared" si="7"/>
        <v>1276.096309</v>
      </c>
      <c r="I103" s="34">
        <f t="shared" si="10"/>
        <v>2552.19</v>
      </c>
      <c r="J103" s="327">
        <f t="shared" si="8"/>
        <v>1.5601749613490239E-3</v>
      </c>
      <c r="K103" s="322">
        <f t="shared" si="9"/>
        <v>0.94301798895540867</v>
      </c>
      <c r="L103" s="330" t="s">
        <v>725</v>
      </c>
    </row>
    <row r="104" spans="1:12" ht="26.25">
      <c r="A104" s="32" t="s">
        <v>380</v>
      </c>
      <c r="B104" s="32">
        <v>96546</v>
      </c>
      <c r="C104" s="35" t="s">
        <v>16</v>
      </c>
      <c r="D104" s="270" t="s">
        <v>38</v>
      </c>
      <c r="E104" s="32" t="s">
        <v>36</v>
      </c>
      <c r="F104" s="33">
        <f>MEMORIAL!I277</f>
        <v>113</v>
      </c>
      <c r="G104" s="34">
        <v>16.989999999999998</v>
      </c>
      <c r="H104" s="34">
        <f t="shared" si="7"/>
        <v>21.477058999999997</v>
      </c>
      <c r="I104" s="34">
        <f t="shared" si="10"/>
        <v>2426.91</v>
      </c>
      <c r="J104" s="327">
        <f t="shared" si="8"/>
        <v>1.4835902559948747E-3</v>
      </c>
      <c r="K104" s="322">
        <f t="shared" si="9"/>
        <v>0.94450157921140354</v>
      </c>
      <c r="L104" s="330" t="s">
        <v>725</v>
      </c>
    </row>
    <row r="105" spans="1:12" ht="39">
      <c r="A105" s="45" t="s">
        <v>394</v>
      </c>
      <c r="B105" s="32">
        <v>92916</v>
      </c>
      <c r="C105" s="35" t="s">
        <v>16</v>
      </c>
      <c r="D105" s="270" t="s">
        <v>51</v>
      </c>
      <c r="E105" s="32" t="s">
        <v>36</v>
      </c>
      <c r="F105" s="33">
        <f>MEMORIAL!I404</f>
        <v>95.93</v>
      </c>
      <c r="G105" s="34">
        <v>18.7</v>
      </c>
      <c r="H105" s="34">
        <f t="shared" si="7"/>
        <v>23.638669999999998</v>
      </c>
      <c r="I105" s="34">
        <f t="shared" si="10"/>
        <v>2267.66</v>
      </c>
      <c r="J105" s="327">
        <f t="shared" si="8"/>
        <v>1.3862394072748218E-3</v>
      </c>
      <c r="K105" s="322">
        <f t="shared" si="9"/>
        <v>0.94588781861867832</v>
      </c>
      <c r="L105" s="330" t="s">
        <v>725</v>
      </c>
    </row>
    <row r="106" spans="1:12" ht="39">
      <c r="A106" s="45" t="s">
        <v>146</v>
      </c>
      <c r="B106" s="68">
        <v>99635</v>
      </c>
      <c r="C106" s="68" t="s">
        <v>16</v>
      </c>
      <c r="D106" s="270" t="s">
        <v>625</v>
      </c>
      <c r="E106" s="32" t="s">
        <v>17</v>
      </c>
      <c r="F106" s="33">
        <f>MEMORIAL!J966</f>
        <v>6</v>
      </c>
      <c r="G106" s="33">
        <v>293.07</v>
      </c>
      <c r="H106" s="34">
        <f t="shared" si="7"/>
        <v>370.469787</v>
      </c>
      <c r="I106" s="34">
        <f t="shared" si="10"/>
        <v>2222.8200000000002</v>
      </c>
      <c r="J106" s="327">
        <f t="shared" si="8"/>
        <v>1.3588283425551536E-3</v>
      </c>
      <c r="K106" s="322">
        <f t="shared" si="9"/>
        <v>0.94724664696123351</v>
      </c>
      <c r="L106" s="330" t="s">
        <v>725</v>
      </c>
    </row>
    <row r="107" spans="1:12" ht="64.5">
      <c r="A107" s="52" t="s">
        <v>531</v>
      </c>
      <c r="B107" s="52">
        <v>94207</v>
      </c>
      <c r="C107" s="52" t="s">
        <v>16</v>
      </c>
      <c r="D107" s="270" t="s">
        <v>201</v>
      </c>
      <c r="E107" s="52" t="s">
        <v>182</v>
      </c>
      <c r="F107" s="95">
        <f>MEMORIAL!G1473</f>
        <v>27</v>
      </c>
      <c r="G107" s="52">
        <v>65.08</v>
      </c>
      <c r="H107" s="243">
        <f t="shared" si="7"/>
        <v>82.267628000000002</v>
      </c>
      <c r="I107" s="246">
        <f>F107*H107</f>
        <v>2221.2259560000002</v>
      </c>
      <c r="J107" s="327">
        <f t="shared" si="8"/>
        <v>1.3578538902079191E-3</v>
      </c>
      <c r="K107" s="322">
        <f t="shared" si="9"/>
        <v>0.94860450085144143</v>
      </c>
      <c r="L107" s="330" t="s">
        <v>725</v>
      </c>
    </row>
    <row r="108" spans="1:12" ht="26.25">
      <c r="A108" s="32" t="s">
        <v>50</v>
      </c>
      <c r="B108" s="40">
        <v>96543</v>
      </c>
      <c r="C108" s="52" t="s">
        <v>16</v>
      </c>
      <c r="D108" s="270" t="s">
        <v>39</v>
      </c>
      <c r="E108" s="32" t="s">
        <v>36</v>
      </c>
      <c r="F108" s="33">
        <f>MEMORIAL!I210</f>
        <v>88.3</v>
      </c>
      <c r="G108" s="34">
        <v>19.579999999999998</v>
      </c>
      <c r="H108" s="34">
        <f t="shared" si="7"/>
        <v>24.751077999999996</v>
      </c>
      <c r="I108" s="34">
        <f>ROUND(F108*H108,2)</f>
        <v>2185.52</v>
      </c>
      <c r="J108" s="327">
        <f t="shared" si="8"/>
        <v>1.3360265425095775E-3</v>
      </c>
      <c r="K108" s="322">
        <f t="shared" si="9"/>
        <v>0.94994052739395096</v>
      </c>
      <c r="L108" s="330" t="s">
        <v>725</v>
      </c>
    </row>
    <row r="109" spans="1:12" ht="23.25">
      <c r="A109" s="72" t="s">
        <v>439</v>
      </c>
      <c r="B109" s="32">
        <v>4883</v>
      </c>
      <c r="C109" s="68" t="s">
        <v>12</v>
      </c>
      <c r="D109" s="270" t="s">
        <v>632</v>
      </c>
      <c r="E109" s="68" t="s">
        <v>17</v>
      </c>
      <c r="F109" s="33">
        <f>MEMORIAL!J828</f>
        <v>3</v>
      </c>
      <c r="G109" s="34">
        <v>570.02</v>
      </c>
      <c r="H109" s="34">
        <f t="shared" si="7"/>
        <v>720.56228199999998</v>
      </c>
      <c r="I109" s="34">
        <f>ROUND(F109*H109,2)</f>
        <v>2161.69</v>
      </c>
      <c r="J109" s="327">
        <f t="shared" si="8"/>
        <v>1.3214590654295219E-3</v>
      </c>
      <c r="K109" s="322">
        <f t="shared" si="9"/>
        <v>0.95126198645938054</v>
      </c>
      <c r="L109" s="330" t="s">
        <v>725</v>
      </c>
    </row>
    <row r="110" spans="1:12" ht="26.25">
      <c r="A110" s="35" t="s">
        <v>463</v>
      </c>
      <c r="B110" s="35">
        <v>95752</v>
      </c>
      <c r="C110" s="94" t="s">
        <v>12</v>
      </c>
      <c r="D110" s="270" t="s">
        <v>617</v>
      </c>
      <c r="E110" s="94" t="s">
        <v>24</v>
      </c>
      <c r="F110" s="33">
        <f>MEMORIAL!C1117</f>
        <v>30</v>
      </c>
      <c r="G110" s="33">
        <v>56.33</v>
      </c>
      <c r="H110" s="34">
        <f t="shared" si="7"/>
        <v>71.206752999999992</v>
      </c>
      <c r="I110" s="34">
        <f>ROUND(F110*H110,2)</f>
        <v>2136.1999999999998</v>
      </c>
      <c r="J110" s="327">
        <f t="shared" si="8"/>
        <v>1.3058768165511911E-3</v>
      </c>
      <c r="K110" s="322">
        <f t="shared" si="9"/>
        <v>0.95256786327593168</v>
      </c>
      <c r="L110" s="330" t="s">
        <v>725</v>
      </c>
    </row>
    <row r="111" spans="1:12" ht="26.25">
      <c r="A111" s="52" t="s">
        <v>511</v>
      </c>
      <c r="B111" s="52">
        <v>93358</v>
      </c>
      <c r="C111" s="52" t="s">
        <v>16</v>
      </c>
      <c r="D111" s="270" t="s">
        <v>178</v>
      </c>
      <c r="E111" s="52" t="s">
        <v>732</v>
      </c>
      <c r="F111" s="95">
        <f>MEMORIAL!H1314</f>
        <v>28.426249999999996</v>
      </c>
      <c r="G111" s="52">
        <v>59.02</v>
      </c>
      <c r="H111" s="34">
        <f t="shared" si="7"/>
        <v>74.607182000000009</v>
      </c>
      <c r="I111" s="34">
        <f>F111*H111</f>
        <v>2120.8024073275001</v>
      </c>
      <c r="J111" s="327">
        <f t="shared" si="8"/>
        <v>1.2964641401624092E-3</v>
      </c>
      <c r="K111" s="322">
        <f t="shared" si="9"/>
        <v>0.95386432741609406</v>
      </c>
      <c r="L111" s="330" t="s">
        <v>725</v>
      </c>
    </row>
    <row r="112" spans="1:12" ht="23.25">
      <c r="A112" s="52" t="s">
        <v>211</v>
      </c>
      <c r="B112" s="45">
        <v>99811</v>
      </c>
      <c r="C112" s="45" t="s">
        <v>16</v>
      </c>
      <c r="D112" s="270" t="s">
        <v>592</v>
      </c>
      <c r="E112" s="31" t="s">
        <v>13</v>
      </c>
      <c r="F112" s="33">
        <f>MEMORIAL!G1291</f>
        <v>676.67</v>
      </c>
      <c r="G112" s="33">
        <v>2.46</v>
      </c>
      <c r="H112" s="34">
        <f t="shared" si="7"/>
        <v>3.109686</v>
      </c>
      <c r="I112" s="34">
        <f t="shared" ref="I112:I122" si="11">ROUND(F112*H112,2)</f>
        <v>2104.23</v>
      </c>
      <c r="J112" s="327">
        <f t="shared" si="8"/>
        <v>1.286333289809715E-3</v>
      </c>
      <c r="K112" s="322">
        <f t="shared" si="9"/>
        <v>0.95515066070590382</v>
      </c>
      <c r="L112" s="330" t="s">
        <v>725</v>
      </c>
    </row>
    <row r="113" spans="1:12" ht="51.75">
      <c r="A113" s="72" t="s">
        <v>574</v>
      </c>
      <c r="B113" s="40">
        <v>101159</v>
      </c>
      <c r="C113" s="68" t="s">
        <v>16</v>
      </c>
      <c r="D113" s="270" t="s">
        <v>567</v>
      </c>
      <c r="E113" s="40" t="s">
        <v>187</v>
      </c>
      <c r="F113" s="33">
        <f>MEMORIAL!J867</f>
        <v>14.430000000000001</v>
      </c>
      <c r="G113" s="34">
        <v>111.82</v>
      </c>
      <c r="H113" s="34">
        <f t="shared" si="7"/>
        <v>141.351662</v>
      </c>
      <c r="I113" s="34">
        <f t="shared" si="11"/>
        <v>2039.7</v>
      </c>
      <c r="J113" s="327">
        <f t="shared" si="8"/>
        <v>1.2468855644225563E-3</v>
      </c>
      <c r="K113" s="322">
        <f t="shared" si="9"/>
        <v>0.95639754627032636</v>
      </c>
      <c r="L113" s="330" t="s">
        <v>725</v>
      </c>
    </row>
    <row r="114" spans="1:12" ht="39">
      <c r="A114" s="45" t="s">
        <v>385</v>
      </c>
      <c r="B114" s="32">
        <v>92762</v>
      </c>
      <c r="C114" s="35" t="s">
        <v>16</v>
      </c>
      <c r="D114" s="270" t="s">
        <v>753</v>
      </c>
      <c r="E114" s="32" t="s">
        <v>36</v>
      </c>
      <c r="F114" s="33">
        <f>MEMORIAL!I315</f>
        <v>99.7</v>
      </c>
      <c r="G114" s="34">
        <v>15.75</v>
      </c>
      <c r="H114" s="34">
        <f t="shared" si="7"/>
        <v>19.909575</v>
      </c>
      <c r="I114" s="34">
        <f t="shared" si="11"/>
        <v>1984.98</v>
      </c>
      <c r="J114" s="327">
        <f t="shared" si="8"/>
        <v>1.2134347735782154E-3</v>
      </c>
      <c r="K114" s="322">
        <f t="shared" si="9"/>
        <v>0.95761098104390463</v>
      </c>
      <c r="L114" s="330" t="s">
        <v>725</v>
      </c>
    </row>
    <row r="115" spans="1:12" ht="39">
      <c r="A115" s="45" t="s">
        <v>419</v>
      </c>
      <c r="B115" s="35">
        <v>98555</v>
      </c>
      <c r="C115" s="35" t="s">
        <v>16</v>
      </c>
      <c r="D115" s="270" t="s">
        <v>107</v>
      </c>
      <c r="E115" s="31" t="s">
        <v>13</v>
      </c>
      <c r="F115" s="33">
        <f>MEMORIAL!G612</f>
        <v>67.150000000000006</v>
      </c>
      <c r="G115" s="34">
        <v>22.81</v>
      </c>
      <c r="H115" s="34">
        <f t="shared" si="7"/>
        <v>28.834121</v>
      </c>
      <c r="I115" s="34">
        <f t="shared" si="11"/>
        <v>1936.21</v>
      </c>
      <c r="J115" s="327">
        <f t="shared" si="8"/>
        <v>1.1836212671915466E-3</v>
      </c>
      <c r="K115" s="322">
        <f t="shared" si="9"/>
        <v>0.95879460231109614</v>
      </c>
      <c r="L115" s="330" t="s">
        <v>725</v>
      </c>
    </row>
    <row r="116" spans="1:12" ht="26.25">
      <c r="A116" s="45" t="s">
        <v>410</v>
      </c>
      <c r="B116" s="35">
        <v>170</v>
      </c>
      <c r="C116" s="35" t="s">
        <v>12</v>
      </c>
      <c r="D116" s="270" t="s">
        <v>591</v>
      </c>
      <c r="E116" s="31" t="s">
        <v>13</v>
      </c>
      <c r="F116" s="33">
        <f>MEMORIAL!G523</f>
        <v>11.680000000000001</v>
      </c>
      <c r="G116" s="34">
        <v>128.87</v>
      </c>
      <c r="H116" s="34">
        <f t="shared" si="7"/>
        <v>162.90456700000001</v>
      </c>
      <c r="I116" s="34">
        <f t="shared" si="11"/>
        <v>1902.73</v>
      </c>
      <c r="J116" s="327">
        <f t="shared" si="8"/>
        <v>1.1631546648986275E-3</v>
      </c>
      <c r="K116" s="322">
        <f t="shared" si="9"/>
        <v>0.95995775697599472</v>
      </c>
      <c r="L116" s="330" t="s">
        <v>725</v>
      </c>
    </row>
    <row r="117" spans="1:12" ht="26.25">
      <c r="A117" s="45" t="s">
        <v>479</v>
      </c>
      <c r="B117" s="40">
        <v>11150</v>
      </c>
      <c r="C117" s="40" t="s">
        <v>12</v>
      </c>
      <c r="D117" s="270" t="s">
        <v>776</v>
      </c>
      <c r="E117" s="31" t="s">
        <v>13</v>
      </c>
      <c r="F117" s="33">
        <f>MEMORIAL!G1230</f>
        <v>2.4500000000000002</v>
      </c>
      <c r="G117" s="33">
        <v>606.77</v>
      </c>
      <c r="H117" s="34">
        <f t="shared" si="7"/>
        <v>767.01795700000002</v>
      </c>
      <c r="I117" s="34">
        <f t="shared" si="11"/>
        <v>1879.19</v>
      </c>
      <c r="J117" s="327">
        <f t="shared" si="8"/>
        <v>1.1487644672291139E-3</v>
      </c>
      <c r="K117" s="322">
        <f t="shared" si="9"/>
        <v>0.96110652144322384</v>
      </c>
      <c r="L117" s="330" t="s">
        <v>725</v>
      </c>
    </row>
    <row r="118" spans="1:12" ht="39">
      <c r="A118" s="31" t="s">
        <v>15</v>
      </c>
      <c r="B118" s="31">
        <v>101533</v>
      </c>
      <c r="C118" s="37" t="s">
        <v>16</v>
      </c>
      <c r="D118" s="270" t="s">
        <v>657</v>
      </c>
      <c r="E118" s="31" t="s">
        <v>17</v>
      </c>
      <c r="F118" s="33">
        <f>MEMORIAL!J26</f>
        <v>1</v>
      </c>
      <c r="G118" s="33">
        <v>1414.18</v>
      </c>
      <c r="H118" s="34">
        <f t="shared" si="7"/>
        <v>1787.6649380000001</v>
      </c>
      <c r="I118" s="34">
        <f t="shared" si="11"/>
        <v>1787.66</v>
      </c>
      <c r="J118" s="327">
        <f t="shared" si="8"/>
        <v>1.0928114174121818E-3</v>
      </c>
      <c r="K118" s="322">
        <f t="shared" si="9"/>
        <v>0.96219933286063597</v>
      </c>
      <c r="L118" s="330" t="s">
        <v>725</v>
      </c>
    </row>
    <row r="119" spans="1:12" ht="26.25">
      <c r="A119" s="32" t="s">
        <v>377</v>
      </c>
      <c r="B119" s="40">
        <v>96546</v>
      </c>
      <c r="C119" s="52" t="s">
        <v>16</v>
      </c>
      <c r="D119" s="270" t="s">
        <v>38</v>
      </c>
      <c r="E119" s="32" t="s">
        <v>36</v>
      </c>
      <c r="F119" s="33">
        <f>MEMORIAL!I223</f>
        <v>82.5</v>
      </c>
      <c r="G119" s="34">
        <v>16.989999999999998</v>
      </c>
      <c r="H119" s="34">
        <f t="shared" si="7"/>
        <v>21.477058999999997</v>
      </c>
      <c r="I119" s="34">
        <f t="shared" si="11"/>
        <v>1771.86</v>
      </c>
      <c r="J119" s="327">
        <f t="shared" si="8"/>
        <v>1.083152746079203E-3</v>
      </c>
      <c r="K119" s="322">
        <f t="shared" si="9"/>
        <v>0.96328248560671514</v>
      </c>
      <c r="L119" s="330" t="s">
        <v>725</v>
      </c>
    </row>
    <row r="120" spans="1:12" ht="39">
      <c r="A120" s="45" t="s">
        <v>374</v>
      </c>
      <c r="B120" s="35">
        <v>95426</v>
      </c>
      <c r="C120" s="35" t="s">
        <v>16</v>
      </c>
      <c r="D120" s="270" t="s">
        <v>730</v>
      </c>
      <c r="E120" s="35" t="s">
        <v>27</v>
      </c>
      <c r="F120" s="33">
        <f>MEMORIAL!H90</f>
        <v>693.42000000000007</v>
      </c>
      <c r="G120" s="34">
        <v>1.99</v>
      </c>
      <c r="H120" s="34">
        <f t="shared" si="7"/>
        <v>2.5155590000000001</v>
      </c>
      <c r="I120" s="34">
        <f t="shared" si="11"/>
        <v>1744.34</v>
      </c>
      <c r="J120" s="327">
        <f t="shared" si="8"/>
        <v>1.0663295413270784E-3</v>
      </c>
      <c r="K120" s="322">
        <f t="shared" si="9"/>
        <v>0.96434881514804227</v>
      </c>
      <c r="L120" s="330" t="s">
        <v>725</v>
      </c>
    </row>
    <row r="121" spans="1:12" ht="39">
      <c r="A121" s="35" t="s">
        <v>465</v>
      </c>
      <c r="B121" s="94">
        <v>91930</v>
      </c>
      <c r="C121" s="94" t="s">
        <v>16</v>
      </c>
      <c r="D121" s="270" t="s">
        <v>507</v>
      </c>
      <c r="E121" s="94" t="s">
        <v>24</v>
      </c>
      <c r="F121" s="33">
        <f>MEMORIAL!C1142</f>
        <v>139.6</v>
      </c>
      <c r="G121" s="33">
        <v>9.64</v>
      </c>
      <c r="H121" s="34">
        <f t="shared" si="7"/>
        <v>12.185924</v>
      </c>
      <c r="I121" s="34">
        <f t="shared" si="11"/>
        <v>1701.15</v>
      </c>
      <c r="J121" s="327">
        <f t="shared" si="8"/>
        <v>1.039927135322563E-3</v>
      </c>
      <c r="K121" s="322">
        <f t="shared" si="9"/>
        <v>0.9653887422833648</v>
      </c>
      <c r="L121" s="330" t="s">
        <v>725</v>
      </c>
    </row>
    <row r="122" spans="1:12" ht="39">
      <c r="A122" s="45" t="s">
        <v>396</v>
      </c>
      <c r="B122" s="32">
        <v>92919</v>
      </c>
      <c r="C122" s="35" t="s">
        <v>16</v>
      </c>
      <c r="D122" s="270" t="s">
        <v>54</v>
      </c>
      <c r="E122" s="32" t="s">
        <v>36</v>
      </c>
      <c r="F122" s="33">
        <f>MEMORIAL!I416</f>
        <v>80</v>
      </c>
      <c r="G122" s="34">
        <v>16.41</v>
      </c>
      <c r="H122" s="34">
        <f t="shared" si="7"/>
        <v>20.743881000000002</v>
      </c>
      <c r="I122" s="34">
        <f t="shared" si="11"/>
        <v>1659.51</v>
      </c>
      <c r="J122" s="327">
        <f t="shared" si="8"/>
        <v>1.0144722572019789E-3</v>
      </c>
      <c r="K122" s="322">
        <f t="shared" si="9"/>
        <v>0.96640321454056677</v>
      </c>
      <c r="L122" s="330" t="s">
        <v>725</v>
      </c>
    </row>
    <row r="123" spans="1:12" ht="51.75">
      <c r="A123" s="52" t="s">
        <v>517</v>
      </c>
      <c r="B123" s="35">
        <v>10169</v>
      </c>
      <c r="C123" s="32" t="s">
        <v>12</v>
      </c>
      <c r="D123" s="270" t="s">
        <v>769</v>
      </c>
      <c r="E123" s="52" t="s">
        <v>187</v>
      </c>
      <c r="F123" s="95">
        <f>MEMORIAL!G1377</f>
        <v>27</v>
      </c>
      <c r="G123" s="52">
        <v>47.6</v>
      </c>
      <c r="H123" s="243">
        <f t="shared" si="7"/>
        <v>60.17116</v>
      </c>
      <c r="I123" s="243">
        <f>F123*H123</f>
        <v>1624.62132</v>
      </c>
      <c r="J123" s="327">
        <f t="shared" si="8"/>
        <v>9.931445171158103E-4</v>
      </c>
      <c r="K123" s="322">
        <f t="shared" si="9"/>
        <v>0.96739635905768262</v>
      </c>
      <c r="L123" s="330" t="s">
        <v>725</v>
      </c>
    </row>
    <row r="124" spans="1:12" ht="39">
      <c r="A124" s="72" t="s">
        <v>436</v>
      </c>
      <c r="B124" s="68">
        <v>1679</v>
      </c>
      <c r="C124" s="32" t="s">
        <v>12</v>
      </c>
      <c r="D124" s="270" t="s">
        <v>630</v>
      </c>
      <c r="E124" s="68" t="s">
        <v>17</v>
      </c>
      <c r="F124" s="33">
        <f>MEMORIAL!J809</f>
        <v>16</v>
      </c>
      <c r="G124" s="34">
        <v>74.790000000000006</v>
      </c>
      <c r="H124" s="34">
        <f t="shared" si="7"/>
        <v>94.542039000000003</v>
      </c>
      <c r="I124" s="34">
        <f>ROUND(F124*H124,2)</f>
        <v>1512.67</v>
      </c>
      <c r="J124" s="327">
        <f t="shared" si="8"/>
        <v>9.2470774463649969E-4</v>
      </c>
      <c r="K124" s="322">
        <f t="shared" si="9"/>
        <v>0.96832106680231911</v>
      </c>
      <c r="L124" s="330" t="s">
        <v>725</v>
      </c>
    </row>
    <row r="125" spans="1:12" ht="39">
      <c r="A125" s="45" t="s">
        <v>108</v>
      </c>
      <c r="B125" s="45">
        <v>87886</v>
      </c>
      <c r="C125" s="68" t="s">
        <v>16</v>
      </c>
      <c r="D125" s="270" t="s">
        <v>724</v>
      </c>
      <c r="E125" s="31" t="s">
        <v>13</v>
      </c>
      <c r="F125" s="33">
        <f>MEMORIAL!G587</f>
        <v>67.150000000000006</v>
      </c>
      <c r="G125" s="34">
        <v>17.47</v>
      </c>
      <c r="H125" s="34">
        <f t="shared" si="7"/>
        <v>22.083826999999999</v>
      </c>
      <c r="I125" s="34">
        <f>ROUND(F125*H125,2)</f>
        <v>1482.93</v>
      </c>
      <c r="J125" s="327">
        <f t="shared" si="8"/>
        <v>9.0652743543126024E-4</v>
      </c>
      <c r="K125" s="322">
        <f t="shared" si="9"/>
        <v>0.9692275942377504</v>
      </c>
      <c r="L125" s="330" t="s">
        <v>725</v>
      </c>
    </row>
    <row r="126" spans="1:12" ht="51.75">
      <c r="A126" s="52" t="s">
        <v>516</v>
      </c>
      <c r="B126" s="52">
        <v>87692</v>
      </c>
      <c r="C126" s="52" t="s">
        <v>16</v>
      </c>
      <c r="D126" s="270" t="s">
        <v>189</v>
      </c>
      <c r="E126" s="52" t="s">
        <v>187</v>
      </c>
      <c r="F126" s="95">
        <f>MEMORIAL!G1371</f>
        <v>27</v>
      </c>
      <c r="G126" s="52">
        <v>42.85</v>
      </c>
      <c r="H126" s="243">
        <f t="shared" si="7"/>
        <v>54.166685000000001</v>
      </c>
      <c r="I126" s="243">
        <f>F126*H126</f>
        <v>1462.500495</v>
      </c>
      <c r="J126" s="327">
        <f t="shared" si="8"/>
        <v>8.9403870921034615E-4</v>
      </c>
      <c r="K126" s="322">
        <f t="shared" si="9"/>
        <v>0.97012163294696074</v>
      </c>
      <c r="L126" s="330" t="s">
        <v>725</v>
      </c>
    </row>
    <row r="127" spans="1:12" ht="26.25">
      <c r="A127" s="45" t="s">
        <v>453</v>
      </c>
      <c r="B127" s="45">
        <v>101875</v>
      </c>
      <c r="C127" s="45" t="s">
        <v>16</v>
      </c>
      <c r="D127" s="270" t="s">
        <v>619</v>
      </c>
      <c r="E127" s="31" t="s">
        <v>17</v>
      </c>
      <c r="F127" s="33">
        <f>MEMORIAL!J1054</f>
        <v>2</v>
      </c>
      <c r="G127" s="33">
        <v>575.4</v>
      </c>
      <c r="H127" s="34">
        <f t="shared" si="7"/>
        <v>727.36313999999993</v>
      </c>
      <c r="I127" s="34">
        <f>ROUND(F127*H127,2)</f>
        <v>1454.73</v>
      </c>
      <c r="J127" s="327">
        <f t="shared" si="8"/>
        <v>8.8928854102683012E-4</v>
      </c>
      <c r="K127" s="322">
        <f t="shared" si="9"/>
        <v>0.97101092148798762</v>
      </c>
      <c r="L127" s="330" t="s">
        <v>725</v>
      </c>
    </row>
    <row r="128" spans="1:12" ht="39">
      <c r="A128" s="45" t="s">
        <v>395</v>
      </c>
      <c r="B128" s="32">
        <v>92917</v>
      </c>
      <c r="C128" s="35" t="s">
        <v>16</v>
      </c>
      <c r="D128" s="270" t="s">
        <v>53</v>
      </c>
      <c r="E128" s="32" t="s">
        <v>36</v>
      </c>
      <c r="F128" s="33">
        <f>MEMORIAL!I410</f>
        <v>60</v>
      </c>
      <c r="G128" s="34">
        <v>18.079999999999998</v>
      </c>
      <c r="H128" s="34">
        <f t="shared" si="7"/>
        <v>22.854927999999997</v>
      </c>
      <c r="I128" s="34">
        <f>ROUND(F128*H128,2)</f>
        <v>1371.3</v>
      </c>
      <c r="J128" s="327">
        <f t="shared" si="8"/>
        <v>8.3828708853882997E-4</v>
      </c>
      <c r="K128" s="322">
        <f t="shared" si="9"/>
        <v>0.97184920857652646</v>
      </c>
      <c r="L128" s="330" t="s">
        <v>725</v>
      </c>
    </row>
    <row r="129" spans="1:12" ht="23.25">
      <c r="A129" s="52" t="s">
        <v>557</v>
      </c>
      <c r="B129" s="52">
        <v>98504</v>
      </c>
      <c r="C129" s="52" t="s">
        <v>16</v>
      </c>
      <c r="D129" s="270" t="s">
        <v>554</v>
      </c>
      <c r="E129" s="52" t="s">
        <v>187</v>
      </c>
      <c r="F129" s="95">
        <f>MEMORIAL!G1487</f>
        <v>71.400000000000006</v>
      </c>
      <c r="G129" s="52">
        <v>15.03</v>
      </c>
      <c r="H129" s="243">
        <f t="shared" si="7"/>
        <v>18.999423</v>
      </c>
      <c r="I129" s="246">
        <f>F129*H129</f>
        <v>1356.5588022000002</v>
      </c>
      <c r="J129" s="327">
        <f t="shared" si="8"/>
        <v>8.2927567179170178E-4</v>
      </c>
      <c r="K129" s="322">
        <f t="shared" si="9"/>
        <v>0.97267848424831815</v>
      </c>
      <c r="L129" s="330" t="s">
        <v>725</v>
      </c>
    </row>
    <row r="130" spans="1:12" ht="26.25">
      <c r="A130" s="45" t="s">
        <v>455</v>
      </c>
      <c r="B130" s="45">
        <v>93667</v>
      </c>
      <c r="C130" s="45" t="s">
        <v>16</v>
      </c>
      <c r="D130" s="270" t="s">
        <v>621</v>
      </c>
      <c r="E130" s="31" t="s">
        <v>17</v>
      </c>
      <c r="F130" s="33">
        <f>MEMORIAL!J1066</f>
        <v>12</v>
      </c>
      <c r="G130" s="33">
        <v>85.76</v>
      </c>
      <c r="H130" s="34">
        <f t="shared" si="7"/>
        <v>108.409216</v>
      </c>
      <c r="I130" s="34">
        <f>ROUND(F130*H130,2)</f>
        <v>1300.9100000000001</v>
      </c>
      <c r="J130" s="327">
        <f t="shared" si="8"/>
        <v>7.9525709644209829E-4</v>
      </c>
      <c r="K130" s="322">
        <f t="shared" si="9"/>
        <v>0.97347374134476028</v>
      </c>
      <c r="L130" s="330" t="s">
        <v>725</v>
      </c>
    </row>
    <row r="131" spans="1:12" ht="26.25">
      <c r="A131" s="45" t="s">
        <v>482</v>
      </c>
      <c r="B131" s="40">
        <v>2432</v>
      </c>
      <c r="C131" s="40" t="s">
        <v>12</v>
      </c>
      <c r="D131" s="270" t="s">
        <v>767</v>
      </c>
      <c r="E131" s="31" t="s">
        <v>17</v>
      </c>
      <c r="F131" s="33">
        <f>MEMORIAL!J1248</f>
        <v>1</v>
      </c>
      <c r="G131" s="33">
        <v>976.72</v>
      </c>
      <c r="H131" s="34">
        <f t="shared" si="7"/>
        <v>1234.671752</v>
      </c>
      <c r="I131" s="34">
        <f>ROUND(F131*H131,2)</f>
        <v>1234.67</v>
      </c>
      <c r="J131" s="327">
        <f t="shared" si="8"/>
        <v>7.5476403384105387E-4</v>
      </c>
      <c r="K131" s="322">
        <f t="shared" si="9"/>
        <v>0.97422850537860128</v>
      </c>
      <c r="L131" s="330" t="s">
        <v>725</v>
      </c>
    </row>
    <row r="132" spans="1:12" ht="39">
      <c r="A132" s="52" t="s">
        <v>530</v>
      </c>
      <c r="B132" s="52">
        <v>94228</v>
      </c>
      <c r="C132" s="52" t="s">
        <v>16</v>
      </c>
      <c r="D132" s="270" t="s">
        <v>199</v>
      </c>
      <c r="E132" s="52" t="s">
        <v>200</v>
      </c>
      <c r="F132" s="95">
        <f>MEMORIAL!G1467</f>
        <v>8.5</v>
      </c>
      <c r="G132" s="52">
        <v>113.49</v>
      </c>
      <c r="H132" s="243">
        <f t="shared" si="7"/>
        <v>143.46270899999999</v>
      </c>
      <c r="I132" s="246">
        <f>F132*H132</f>
        <v>1219.4330264999999</v>
      </c>
      <c r="J132" s="327">
        <f t="shared" si="8"/>
        <v>7.4544954528752187E-4</v>
      </c>
      <c r="K132" s="322">
        <f t="shared" si="9"/>
        <v>0.97497395492388883</v>
      </c>
      <c r="L132" s="330" t="s">
        <v>725</v>
      </c>
    </row>
    <row r="133" spans="1:12" ht="39">
      <c r="A133" s="35" t="s">
        <v>459</v>
      </c>
      <c r="B133" s="94">
        <v>91856</v>
      </c>
      <c r="C133" s="94" t="s">
        <v>16</v>
      </c>
      <c r="D133" s="270" t="s">
        <v>613</v>
      </c>
      <c r="E133" s="94" t="s">
        <v>24</v>
      </c>
      <c r="F133" s="33">
        <f>MEMORIAL!C1093</f>
        <v>85.5</v>
      </c>
      <c r="G133" s="33">
        <v>10.84</v>
      </c>
      <c r="H133" s="34">
        <f t="shared" si="7"/>
        <v>13.702844000000001</v>
      </c>
      <c r="I133" s="34">
        <f t="shared" ref="I133:I139" si="12">ROUND(F133*H133,2)</f>
        <v>1171.5899999999999</v>
      </c>
      <c r="J133" s="327">
        <f t="shared" si="8"/>
        <v>7.1620270550660516E-4</v>
      </c>
      <c r="K133" s="322">
        <f t="shared" si="9"/>
        <v>0.97569015762939548</v>
      </c>
      <c r="L133" s="330" t="s">
        <v>725</v>
      </c>
    </row>
    <row r="134" spans="1:12" ht="39">
      <c r="A134" s="45" t="s">
        <v>425</v>
      </c>
      <c r="B134" s="35">
        <v>101094</v>
      </c>
      <c r="C134" s="35" t="s">
        <v>16</v>
      </c>
      <c r="D134" s="270" t="s">
        <v>647</v>
      </c>
      <c r="E134" s="31" t="s">
        <v>13</v>
      </c>
      <c r="F134" s="33">
        <f>MEMORIAL!G652</f>
        <v>5.85</v>
      </c>
      <c r="G134" s="34">
        <v>154.72</v>
      </c>
      <c r="H134" s="34">
        <f t="shared" si="7"/>
        <v>195.58155199999999</v>
      </c>
      <c r="I134" s="34">
        <f t="shared" si="12"/>
        <v>1144.1500000000001</v>
      </c>
      <c r="J134" s="327">
        <f t="shared" si="8"/>
        <v>6.9942840541945776E-4</v>
      </c>
      <c r="K134" s="322">
        <f t="shared" si="9"/>
        <v>0.97638958603481496</v>
      </c>
      <c r="L134" s="330" t="s">
        <v>725</v>
      </c>
    </row>
    <row r="135" spans="1:12" ht="39">
      <c r="A135" s="45" t="s">
        <v>399</v>
      </c>
      <c r="B135" s="32">
        <v>92528</v>
      </c>
      <c r="C135" s="35" t="s">
        <v>16</v>
      </c>
      <c r="D135" s="270" t="s">
        <v>58</v>
      </c>
      <c r="E135" s="32" t="s">
        <v>13</v>
      </c>
      <c r="F135" s="33">
        <f>MEMORIAL!G429</f>
        <v>10.8</v>
      </c>
      <c r="G135" s="34">
        <v>81.48</v>
      </c>
      <c r="H135" s="34">
        <f t="shared" si="7"/>
        <v>102.998868</v>
      </c>
      <c r="I135" s="34">
        <f t="shared" si="12"/>
        <v>1112.3900000000001</v>
      </c>
      <c r="J135" s="327">
        <f t="shared" si="8"/>
        <v>6.800132534235464E-4</v>
      </c>
      <c r="K135" s="322">
        <f t="shared" si="9"/>
        <v>0.97706959928823855</v>
      </c>
      <c r="L135" s="330" t="s">
        <v>725</v>
      </c>
    </row>
    <row r="136" spans="1:12" ht="26.25">
      <c r="A136" s="45" t="s">
        <v>543</v>
      </c>
      <c r="B136" s="35">
        <v>9718</v>
      </c>
      <c r="C136" s="35" t="s">
        <v>12</v>
      </c>
      <c r="D136" s="270" t="s">
        <v>652</v>
      </c>
      <c r="E136" s="35" t="s">
        <v>13</v>
      </c>
      <c r="F136" s="33">
        <f>MEMORIAL!G513</f>
        <v>2</v>
      </c>
      <c r="G136" s="34">
        <v>439.55</v>
      </c>
      <c r="H136" s="34">
        <f t="shared" si="7"/>
        <v>555.63515500000005</v>
      </c>
      <c r="I136" s="34">
        <f t="shared" si="12"/>
        <v>1111.27</v>
      </c>
      <c r="J136" s="327">
        <f t="shared" si="8"/>
        <v>6.7932858811386684E-4</v>
      </c>
      <c r="K136" s="322">
        <f t="shared" si="9"/>
        <v>0.97774892787635237</v>
      </c>
      <c r="L136" s="330" t="s">
        <v>725</v>
      </c>
    </row>
    <row r="137" spans="1:12" ht="26.25">
      <c r="A137" s="32" t="s">
        <v>381</v>
      </c>
      <c r="B137" s="32">
        <v>96547</v>
      </c>
      <c r="C137" s="35" t="s">
        <v>16</v>
      </c>
      <c r="D137" s="270" t="s">
        <v>532</v>
      </c>
      <c r="E137" s="32" t="s">
        <v>36</v>
      </c>
      <c r="F137" s="33">
        <f>MEMORIAL!I283</f>
        <v>60.4</v>
      </c>
      <c r="G137" s="34">
        <v>14.5</v>
      </c>
      <c r="H137" s="34">
        <f t="shared" ref="H137:H200" si="13">G137*$G$4</f>
        <v>18.329450000000001</v>
      </c>
      <c r="I137" s="34">
        <f t="shared" si="12"/>
        <v>1107.0999999999999</v>
      </c>
      <c r="J137" s="327">
        <f t="shared" si="8"/>
        <v>6.7677943245193512E-4</v>
      </c>
      <c r="K137" s="322">
        <f t="shared" si="9"/>
        <v>0.97842570730880429</v>
      </c>
      <c r="L137" s="330" t="s">
        <v>725</v>
      </c>
    </row>
    <row r="138" spans="1:12" ht="39">
      <c r="A138" s="32" t="s">
        <v>46</v>
      </c>
      <c r="B138" s="40">
        <v>96619</v>
      </c>
      <c r="C138" s="52" t="s">
        <v>16</v>
      </c>
      <c r="D138" s="270" t="s">
        <v>33</v>
      </c>
      <c r="E138" s="40" t="s">
        <v>13</v>
      </c>
      <c r="F138" s="33">
        <f>MEMORIAL!H197</f>
        <v>35.297500000000007</v>
      </c>
      <c r="G138" s="34">
        <v>24.69</v>
      </c>
      <c r="H138" s="34">
        <f t="shared" si="13"/>
        <v>31.210629000000001</v>
      </c>
      <c r="I138" s="34">
        <f t="shared" si="12"/>
        <v>1101.6600000000001</v>
      </c>
      <c r="J138" s="327">
        <f t="shared" ref="J138:J201" si="14">I138/$I$215</f>
        <v>6.7345391523349193E-4</v>
      </c>
      <c r="K138" s="322">
        <f t="shared" ref="K138:K201" si="15">K137+J138</f>
        <v>0.97909916122403784</v>
      </c>
      <c r="L138" s="330" t="s">
        <v>725</v>
      </c>
    </row>
    <row r="139" spans="1:12" ht="26.25">
      <c r="A139" s="72" t="s">
        <v>583</v>
      </c>
      <c r="B139" s="68">
        <v>93358</v>
      </c>
      <c r="C139" s="68" t="s">
        <v>16</v>
      </c>
      <c r="D139" s="270" t="s">
        <v>178</v>
      </c>
      <c r="E139" s="40" t="s">
        <v>179</v>
      </c>
      <c r="F139" s="33">
        <f>MEMORIAL!J900</f>
        <v>14.522500000000001</v>
      </c>
      <c r="G139" s="34">
        <v>59.02</v>
      </c>
      <c r="H139" s="34">
        <f t="shared" si="13"/>
        <v>74.607182000000009</v>
      </c>
      <c r="I139" s="34">
        <f t="shared" si="12"/>
        <v>1083.48</v>
      </c>
      <c r="J139" s="327">
        <f t="shared" si="14"/>
        <v>6.6234033011744443E-4</v>
      </c>
      <c r="K139" s="322">
        <f t="shared" si="15"/>
        <v>0.97976150155415531</v>
      </c>
      <c r="L139" s="330" t="s">
        <v>725</v>
      </c>
    </row>
    <row r="140" spans="1:12" ht="77.25">
      <c r="A140" s="52" t="s">
        <v>519</v>
      </c>
      <c r="B140" s="35">
        <v>91315</v>
      </c>
      <c r="C140" s="35" t="s">
        <v>16</v>
      </c>
      <c r="D140" s="270" t="s">
        <v>84</v>
      </c>
      <c r="E140" s="52" t="s">
        <v>190</v>
      </c>
      <c r="F140" s="95">
        <f>MEMORIAL!J1397</f>
        <v>1</v>
      </c>
      <c r="G140" s="256">
        <v>811.24</v>
      </c>
      <c r="H140" s="243">
        <f t="shared" si="13"/>
        <v>1025.488484</v>
      </c>
      <c r="I140" s="246">
        <f>H140*F140</f>
        <v>1025.488484</v>
      </c>
      <c r="J140" s="327">
        <f t="shared" si="14"/>
        <v>6.268896343487628E-4</v>
      </c>
      <c r="K140" s="322">
        <f t="shared" si="15"/>
        <v>0.98038839118850407</v>
      </c>
      <c r="L140" s="330" t="s">
        <v>725</v>
      </c>
    </row>
    <row r="141" spans="1:12" ht="26.25">
      <c r="A141" s="45" t="s">
        <v>747</v>
      </c>
      <c r="B141" s="35">
        <v>93382</v>
      </c>
      <c r="C141" s="35" t="s">
        <v>16</v>
      </c>
      <c r="D141" s="270" t="s">
        <v>29</v>
      </c>
      <c r="E141" s="35" t="s">
        <v>27</v>
      </c>
      <c r="F141" s="33">
        <f>MEMORIAL!H148</f>
        <v>35.297500000000007</v>
      </c>
      <c r="G141" s="34">
        <v>22.98</v>
      </c>
      <c r="H141" s="34">
        <f t="shared" si="13"/>
        <v>29.049018</v>
      </c>
      <c r="I141" s="34">
        <f>ROUND(F141*H141,2)</f>
        <v>1025.3599999999999</v>
      </c>
      <c r="J141" s="327">
        <f t="shared" si="14"/>
        <v>6.2681109101157633E-4</v>
      </c>
      <c r="K141" s="322">
        <f t="shared" si="15"/>
        <v>0.98101520227951566</v>
      </c>
      <c r="L141" s="330" t="s">
        <v>725</v>
      </c>
    </row>
    <row r="142" spans="1:12" ht="26.25">
      <c r="A142" s="45" t="s">
        <v>427</v>
      </c>
      <c r="B142" s="35">
        <v>88488</v>
      </c>
      <c r="C142" s="68" t="s">
        <v>16</v>
      </c>
      <c r="D142" s="270" t="s">
        <v>115</v>
      </c>
      <c r="E142" s="31" t="s">
        <v>13</v>
      </c>
      <c r="F142" s="33">
        <f>MEMORIAL!G681</f>
        <v>67.150000000000006</v>
      </c>
      <c r="G142" s="34">
        <v>12.03</v>
      </c>
      <c r="H142" s="34">
        <f t="shared" si="13"/>
        <v>15.207122999999999</v>
      </c>
      <c r="I142" s="34">
        <f>ROUND(F142*H142,2)</f>
        <v>1021.16</v>
      </c>
      <c r="J142" s="327">
        <f t="shared" si="14"/>
        <v>6.2424359610027821E-4</v>
      </c>
      <c r="K142" s="322">
        <f t="shared" si="15"/>
        <v>0.98163944587561591</v>
      </c>
      <c r="L142" s="330" t="s">
        <v>725</v>
      </c>
    </row>
    <row r="143" spans="1:12" ht="51.75">
      <c r="A143" s="35" t="s">
        <v>166</v>
      </c>
      <c r="B143" s="40">
        <v>96986</v>
      </c>
      <c r="C143" s="40" t="s">
        <v>16</v>
      </c>
      <c r="D143" s="270" t="s">
        <v>600</v>
      </c>
      <c r="E143" s="31" t="s">
        <v>17</v>
      </c>
      <c r="F143" s="33">
        <f>MEMORIAL!J1180</f>
        <v>8</v>
      </c>
      <c r="G143" s="33">
        <v>98.3</v>
      </c>
      <c r="H143" s="34">
        <f t="shared" si="13"/>
        <v>124.26102999999999</v>
      </c>
      <c r="I143" s="34">
        <f>ROUND(F143*H143,2)</f>
        <v>994.09</v>
      </c>
      <c r="J143" s="327">
        <f t="shared" si="14"/>
        <v>6.0769548008864983E-4</v>
      </c>
      <c r="K143" s="322">
        <f t="shared" si="15"/>
        <v>0.98224714135570457</v>
      </c>
      <c r="L143" s="330" t="s">
        <v>725</v>
      </c>
    </row>
    <row r="144" spans="1:12" ht="26.25">
      <c r="A144" s="45" t="s">
        <v>147</v>
      </c>
      <c r="B144" s="32">
        <v>86901</v>
      </c>
      <c r="C144" s="32" t="s">
        <v>16</v>
      </c>
      <c r="D144" s="270" t="s">
        <v>626</v>
      </c>
      <c r="E144" s="31" t="s">
        <v>17</v>
      </c>
      <c r="F144" s="33">
        <f>MEMORIAL!J972</f>
        <v>6</v>
      </c>
      <c r="G144" s="33">
        <v>129.85</v>
      </c>
      <c r="H144" s="34">
        <f t="shared" si="13"/>
        <v>164.14338499999999</v>
      </c>
      <c r="I144" s="34">
        <f>ROUND(F144*H144,2)</f>
        <v>984.86</v>
      </c>
      <c r="J144" s="327">
        <f t="shared" si="14"/>
        <v>6.0205310436691611E-4</v>
      </c>
      <c r="K144" s="322">
        <f t="shared" si="15"/>
        <v>0.98284919446007146</v>
      </c>
      <c r="L144" s="330" t="s">
        <v>725</v>
      </c>
    </row>
    <row r="145" spans="1:12" ht="39">
      <c r="A145" s="52" t="s">
        <v>556</v>
      </c>
      <c r="B145" s="52">
        <v>98511</v>
      </c>
      <c r="C145" s="52" t="s">
        <v>16</v>
      </c>
      <c r="D145" s="270" t="s">
        <v>553</v>
      </c>
      <c r="E145" s="52" t="s">
        <v>190</v>
      </c>
      <c r="F145" s="95">
        <f>MEMORIAL!J1480</f>
        <v>5</v>
      </c>
      <c r="G145" s="52">
        <v>150.32</v>
      </c>
      <c r="H145" s="243">
        <f t="shared" si="13"/>
        <v>190.01951199999999</v>
      </c>
      <c r="I145" s="246">
        <f>F145*H145</f>
        <v>950.09755999999993</v>
      </c>
      <c r="J145" s="327">
        <f t="shared" si="14"/>
        <v>5.8080253584208137E-4</v>
      </c>
      <c r="K145" s="322">
        <f t="shared" si="15"/>
        <v>0.98342999699591349</v>
      </c>
      <c r="L145" s="330" t="s">
        <v>725</v>
      </c>
    </row>
    <row r="146" spans="1:12" ht="26.25">
      <c r="A146" s="45" t="s">
        <v>483</v>
      </c>
      <c r="B146" s="45">
        <v>99857</v>
      </c>
      <c r="C146" s="45" t="s">
        <v>16</v>
      </c>
      <c r="D146" s="270" t="s">
        <v>597</v>
      </c>
      <c r="E146" s="31" t="s">
        <v>24</v>
      </c>
      <c r="F146" s="33">
        <f>MEMORIAL!C1254</f>
        <v>9.6</v>
      </c>
      <c r="G146" s="33">
        <v>76.709999999999994</v>
      </c>
      <c r="H146" s="34">
        <f t="shared" si="13"/>
        <v>96.969110999999998</v>
      </c>
      <c r="I146" s="34">
        <f>ROUND(F146*H146,2)</f>
        <v>930.9</v>
      </c>
      <c r="J146" s="327">
        <f t="shared" si="14"/>
        <v>5.6906690783985767E-4</v>
      </c>
      <c r="K146" s="322">
        <f t="shared" si="15"/>
        <v>0.98399906390375336</v>
      </c>
      <c r="L146" s="330" t="s">
        <v>725</v>
      </c>
    </row>
    <row r="147" spans="1:12" ht="64.5">
      <c r="A147" s="52" t="s">
        <v>551</v>
      </c>
      <c r="B147" s="45">
        <v>7604</v>
      </c>
      <c r="C147" s="68" t="s">
        <v>12</v>
      </c>
      <c r="D147" s="270" t="s">
        <v>649</v>
      </c>
      <c r="E147" s="52" t="s">
        <v>187</v>
      </c>
      <c r="F147" s="95">
        <f>MEMORIAL!G1432</f>
        <v>9.125</v>
      </c>
      <c r="G147" s="52">
        <v>79.98</v>
      </c>
      <c r="H147" s="243">
        <f t="shared" si="13"/>
        <v>101.10271800000001</v>
      </c>
      <c r="I147" s="246">
        <f>H147*F147</f>
        <v>922.56230175000007</v>
      </c>
      <c r="J147" s="327">
        <f t="shared" si="14"/>
        <v>5.6397000359490195E-4</v>
      </c>
      <c r="K147" s="322">
        <f t="shared" si="15"/>
        <v>0.98456303390734823</v>
      </c>
      <c r="L147" s="330" t="s">
        <v>725</v>
      </c>
    </row>
    <row r="148" spans="1:12" ht="26.25">
      <c r="A148" s="72" t="s">
        <v>437</v>
      </c>
      <c r="B148" s="68">
        <v>1683</v>
      </c>
      <c r="C148" s="68" t="s">
        <v>12</v>
      </c>
      <c r="D148" s="270" t="s">
        <v>631</v>
      </c>
      <c r="E148" s="68" t="s">
        <v>17</v>
      </c>
      <c r="F148" s="33">
        <f>MEMORIAL!J815</f>
        <v>6</v>
      </c>
      <c r="G148" s="34">
        <v>121.01</v>
      </c>
      <c r="H148" s="34">
        <f t="shared" si="13"/>
        <v>152.96874099999999</v>
      </c>
      <c r="I148" s="34">
        <f t="shared" ref="I148:I167" si="16">ROUND(F148*H148,2)</f>
        <v>917.81</v>
      </c>
      <c r="J148" s="327">
        <f t="shared" si="14"/>
        <v>5.6106488203297856E-4</v>
      </c>
      <c r="K148" s="322">
        <f t="shared" si="15"/>
        <v>0.98512409878938123</v>
      </c>
      <c r="L148" s="330" t="s">
        <v>725</v>
      </c>
    </row>
    <row r="149" spans="1:12" ht="26.25">
      <c r="A149" s="45" t="s">
        <v>589</v>
      </c>
      <c r="B149" s="32">
        <v>4718</v>
      </c>
      <c r="C149" s="68" t="s">
        <v>16</v>
      </c>
      <c r="D149" s="270" t="s">
        <v>629</v>
      </c>
      <c r="E149" s="68" t="s">
        <v>27</v>
      </c>
      <c r="F149" s="33">
        <f>MEMORIAL!H953</f>
        <v>8.5950000000000006</v>
      </c>
      <c r="G149" s="33">
        <v>81.2</v>
      </c>
      <c r="H149" s="34">
        <f t="shared" si="13"/>
        <v>102.64492</v>
      </c>
      <c r="I149" s="34">
        <f t="shared" si="16"/>
        <v>882.23</v>
      </c>
      <c r="J149" s="327">
        <f t="shared" si="14"/>
        <v>5.3931453228441039E-4</v>
      </c>
      <c r="K149" s="322">
        <f t="shared" si="15"/>
        <v>0.98566341332166563</v>
      </c>
      <c r="L149" s="330" t="s">
        <v>725</v>
      </c>
    </row>
    <row r="150" spans="1:12" ht="39">
      <c r="A150" s="32" t="s">
        <v>57</v>
      </c>
      <c r="B150" s="40">
        <v>96619</v>
      </c>
      <c r="C150" s="52" t="s">
        <v>16</v>
      </c>
      <c r="D150" s="270" t="s">
        <v>33</v>
      </c>
      <c r="E150" s="40" t="s">
        <v>13</v>
      </c>
      <c r="F150" s="33">
        <f>MEMORIAL!H244</f>
        <v>28.05</v>
      </c>
      <c r="G150" s="34">
        <v>24.69</v>
      </c>
      <c r="H150" s="34">
        <f t="shared" si="13"/>
        <v>31.210629000000001</v>
      </c>
      <c r="I150" s="34">
        <f t="shared" si="16"/>
        <v>875.46</v>
      </c>
      <c r="J150" s="327">
        <f t="shared" si="14"/>
        <v>5.351759750107227E-4</v>
      </c>
      <c r="K150" s="322">
        <f t="shared" si="15"/>
        <v>0.98619858929667636</v>
      </c>
      <c r="L150" s="330" t="s">
        <v>725</v>
      </c>
    </row>
    <row r="151" spans="1:12" ht="26.25">
      <c r="A151" s="35" t="s">
        <v>462</v>
      </c>
      <c r="B151" s="35">
        <v>95747</v>
      </c>
      <c r="C151" s="94" t="s">
        <v>12</v>
      </c>
      <c r="D151" s="270" t="s">
        <v>616</v>
      </c>
      <c r="E151" s="94" t="s">
        <v>24</v>
      </c>
      <c r="F151" s="33">
        <f>MEMORIAL!C1111</f>
        <v>13</v>
      </c>
      <c r="G151" s="33">
        <v>53.25</v>
      </c>
      <c r="H151" s="34">
        <f t="shared" si="13"/>
        <v>67.313325000000006</v>
      </c>
      <c r="I151" s="34">
        <f t="shared" si="16"/>
        <v>875.07</v>
      </c>
      <c r="J151" s="327">
        <f t="shared" si="14"/>
        <v>5.3493756476895933E-4</v>
      </c>
      <c r="K151" s="322">
        <f t="shared" si="15"/>
        <v>0.98673352686144533</v>
      </c>
      <c r="L151" s="330" t="s">
        <v>725</v>
      </c>
    </row>
    <row r="152" spans="1:12" ht="26.25">
      <c r="A152" s="52" t="s">
        <v>212</v>
      </c>
      <c r="B152" s="52">
        <v>10848</v>
      </c>
      <c r="C152" s="52" t="s">
        <v>16</v>
      </c>
      <c r="D152" s="270" t="s">
        <v>173</v>
      </c>
      <c r="E152" s="31" t="s">
        <v>17</v>
      </c>
      <c r="F152" s="33">
        <f>MEMORIAL!J1297</f>
        <v>1</v>
      </c>
      <c r="G152" s="33">
        <v>678.38</v>
      </c>
      <c r="H152" s="34">
        <f t="shared" si="13"/>
        <v>857.54015800000002</v>
      </c>
      <c r="I152" s="34">
        <f t="shared" si="16"/>
        <v>857.54</v>
      </c>
      <c r="J152" s="327">
        <f t="shared" si="14"/>
        <v>5.2422133005585077E-4</v>
      </c>
      <c r="K152" s="322">
        <f t="shared" si="15"/>
        <v>0.98725774819150114</v>
      </c>
      <c r="L152" s="330" t="s">
        <v>725</v>
      </c>
    </row>
    <row r="153" spans="1:12" ht="26.25">
      <c r="A153" s="45" t="s">
        <v>404</v>
      </c>
      <c r="B153" s="32">
        <v>89999</v>
      </c>
      <c r="C153" s="35" t="s">
        <v>16</v>
      </c>
      <c r="D153" s="270" t="s">
        <v>654</v>
      </c>
      <c r="E153" s="32" t="s">
        <v>24</v>
      </c>
      <c r="F153" s="33">
        <f>MEMORIAL!C454</f>
        <v>33.9</v>
      </c>
      <c r="G153" s="34">
        <v>18.350000000000001</v>
      </c>
      <c r="H153" s="34">
        <f t="shared" si="13"/>
        <v>23.196235000000001</v>
      </c>
      <c r="I153" s="34">
        <f t="shared" si="16"/>
        <v>786.35</v>
      </c>
      <c r="J153" s="327">
        <f t="shared" si="14"/>
        <v>4.8070229130934802E-4</v>
      </c>
      <c r="K153" s="322">
        <f t="shared" si="15"/>
        <v>0.9877384504828105</v>
      </c>
      <c r="L153" s="330" t="s">
        <v>725</v>
      </c>
    </row>
    <row r="154" spans="1:12" ht="39">
      <c r="A154" s="45" t="s">
        <v>31</v>
      </c>
      <c r="B154" s="35">
        <v>101118</v>
      </c>
      <c r="C154" s="35" t="s">
        <v>16</v>
      </c>
      <c r="D154" s="270" t="s">
        <v>744</v>
      </c>
      <c r="E154" s="35" t="s">
        <v>27</v>
      </c>
      <c r="F154" s="33">
        <f>MEMORIAL!H74</f>
        <v>181.41</v>
      </c>
      <c r="G154" s="34">
        <v>3.25</v>
      </c>
      <c r="H154" s="34">
        <f t="shared" si="13"/>
        <v>4.1083249999999998</v>
      </c>
      <c r="I154" s="34">
        <f t="shared" si="16"/>
        <v>745.29</v>
      </c>
      <c r="J154" s="327">
        <f t="shared" si="14"/>
        <v>4.5560197200984797E-4</v>
      </c>
      <c r="K154" s="322">
        <f t="shared" si="15"/>
        <v>0.98819405245482039</v>
      </c>
      <c r="L154" s="330" t="s">
        <v>725</v>
      </c>
    </row>
    <row r="155" spans="1:12" ht="39">
      <c r="A155" s="68" t="s">
        <v>152</v>
      </c>
      <c r="B155" s="72">
        <v>101909</v>
      </c>
      <c r="C155" s="40" t="s">
        <v>16</v>
      </c>
      <c r="D155" s="270" t="s">
        <v>764</v>
      </c>
      <c r="E155" s="68" t="s">
        <v>17</v>
      </c>
      <c r="F155" s="33">
        <f>MEMORIAL!J1027</f>
        <v>2</v>
      </c>
      <c r="G155" s="33">
        <v>292.79000000000002</v>
      </c>
      <c r="H155" s="34">
        <f t="shared" si="13"/>
        <v>370.11583900000005</v>
      </c>
      <c r="I155" s="34">
        <f t="shared" si="16"/>
        <v>740.23</v>
      </c>
      <c r="J155" s="327">
        <f t="shared" si="14"/>
        <v>4.5250875195004602E-4</v>
      </c>
      <c r="K155" s="322">
        <f t="shared" si="15"/>
        <v>0.98864656120677041</v>
      </c>
      <c r="L155" s="330" t="s">
        <v>725</v>
      </c>
    </row>
    <row r="156" spans="1:12" ht="39">
      <c r="A156" s="72" t="s">
        <v>584</v>
      </c>
      <c r="B156" s="40">
        <v>95952</v>
      </c>
      <c r="C156" s="68" t="s">
        <v>16</v>
      </c>
      <c r="D156" s="270" t="s">
        <v>566</v>
      </c>
      <c r="E156" s="40" t="s">
        <v>179</v>
      </c>
      <c r="F156" s="33">
        <f>MEMORIAL!J912</f>
        <v>0.23079</v>
      </c>
      <c r="G156" s="34">
        <v>2417.7399999999998</v>
      </c>
      <c r="H156" s="34">
        <f t="shared" si="13"/>
        <v>3056.2651339999998</v>
      </c>
      <c r="I156" s="34">
        <f t="shared" si="16"/>
        <v>705.36</v>
      </c>
      <c r="J156" s="327">
        <f t="shared" si="14"/>
        <v>4.3119243110314965E-4</v>
      </c>
      <c r="K156" s="322">
        <f t="shared" si="15"/>
        <v>0.98907775363787354</v>
      </c>
      <c r="L156" s="330" t="s">
        <v>725</v>
      </c>
    </row>
    <row r="157" spans="1:12" ht="26.25">
      <c r="A157" s="35" t="s">
        <v>474</v>
      </c>
      <c r="B157" s="52">
        <v>93008</v>
      </c>
      <c r="C157" s="31" t="s">
        <v>16</v>
      </c>
      <c r="D157" s="270" t="s">
        <v>602</v>
      </c>
      <c r="E157" s="95" t="s">
        <v>24</v>
      </c>
      <c r="F157" s="33">
        <f>MEMORIAL!C1204</f>
        <v>32</v>
      </c>
      <c r="G157" s="33">
        <v>17.22</v>
      </c>
      <c r="H157" s="34">
        <f t="shared" si="13"/>
        <v>21.767802</v>
      </c>
      <c r="I157" s="34">
        <f t="shared" si="16"/>
        <v>696.57</v>
      </c>
      <c r="J157" s="327">
        <f t="shared" si="14"/>
        <v>4.2581903103879005E-4</v>
      </c>
      <c r="K157" s="322">
        <f t="shared" si="15"/>
        <v>0.98950357266891231</v>
      </c>
      <c r="L157" s="330" t="s">
        <v>725</v>
      </c>
    </row>
    <row r="158" spans="1:12" ht="26.25">
      <c r="A158" s="45" t="s">
        <v>445</v>
      </c>
      <c r="B158" s="32">
        <v>100860</v>
      </c>
      <c r="C158" s="32" t="s">
        <v>16</v>
      </c>
      <c r="D158" s="270" t="s">
        <v>758</v>
      </c>
      <c r="E158" s="31" t="s">
        <v>17</v>
      </c>
      <c r="F158" s="33">
        <f>MEMORIAL!J990</f>
        <v>6</v>
      </c>
      <c r="G158" s="33">
        <v>91.6</v>
      </c>
      <c r="H158" s="34">
        <f t="shared" si="13"/>
        <v>115.79155999999999</v>
      </c>
      <c r="I158" s="34">
        <f t="shared" si="16"/>
        <v>694.75</v>
      </c>
      <c r="J158" s="327">
        <f t="shared" si="14"/>
        <v>4.2470644991056086E-4</v>
      </c>
      <c r="K158" s="322">
        <f t="shared" si="15"/>
        <v>0.98992827911882286</v>
      </c>
      <c r="L158" s="330" t="s">
        <v>725</v>
      </c>
    </row>
    <row r="159" spans="1:12" ht="26.25">
      <c r="A159" s="72" t="s">
        <v>572</v>
      </c>
      <c r="B159" s="40">
        <v>93358</v>
      </c>
      <c r="C159" s="68" t="s">
        <v>16</v>
      </c>
      <c r="D159" s="270" t="s">
        <v>178</v>
      </c>
      <c r="E159" s="40" t="s">
        <v>179</v>
      </c>
      <c r="F159" s="33">
        <f>MEMORIAL!J855</f>
        <v>8.7075000000000014</v>
      </c>
      <c r="G159" s="34">
        <v>59.02</v>
      </c>
      <c r="H159" s="34">
        <f t="shared" si="13"/>
        <v>74.607182000000009</v>
      </c>
      <c r="I159" s="34">
        <f t="shared" si="16"/>
        <v>649.64</v>
      </c>
      <c r="J159" s="327">
        <f t="shared" si="14"/>
        <v>3.9713033194659482E-4</v>
      </c>
      <c r="K159" s="322">
        <f t="shared" si="15"/>
        <v>0.99032540945076941</v>
      </c>
      <c r="L159" s="330" t="s">
        <v>725</v>
      </c>
    </row>
    <row r="160" spans="1:12" ht="26.25">
      <c r="A160" s="45" t="s">
        <v>150</v>
      </c>
      <c r="B160" s="32">
        <v>86906</v>
      </c>
      <c r="C160" s="32" t="s">
        <v>16</v>
      </c>
      <c r="D160" s="270" t="s">
        <v>628</v>
      </c>
      <c r="E160" s="31" t="s">
        <v>17</v>
      </c>
      <c r="F160" s="33">
        <f>MEMORIAL!J984</f>
        <v>8</v>
      </c>
      <c r="G160" s="33">
        <v>63.53</v>
      </c>
      <c r="H160" s="34">
        <f t="shared" si="13"/>
        <v>80.308273</v>
      </c>
      <c r="I160" s="34">
        <f t="shared" si="16"/>
        <v>642.47</v>
      </c>
      <c r="J160" s="327">
        <f t="shared" si="14"/>
        <v>3.9274725134802165E-4</v>
      </c>
      <c r="K160" s="322">
        <f t="shared" si="15"/>
        <v>0.99071815670211738</v>
      </c>
      <c r="L160" s="330" t="s">
        <v>725</v>
      </c>
    </row>
    <row r="161" spans="1:12" ht="26.25">
      <c r="A161" s="45" t="s">
        <v>140</v>
      </c>
      <c r="B161" s="68">
        <v>93358</v>
      </c>
      <c r="C161" s="68" t="s">
        <v>16</v>
      </c>
      <c r="D161" s="270" t="s">
        <v>178</v>
      </c>
      <c r="E161" s="68" t="s">
        <v>179</v>
      </c>
      <c r="F161" s="33">
        <f>MEMORIAL!J931</f>
        <v>8.5950000000000006</v>
      </c>
      <c r="G161" s="33">
        <v>59.02</v>
      </c>
      <c r="H161" s="34">
        <f t="shared" si="13"/>
        <v>74.607182000000009</v>
      </c>
      <c r="I161" s="34">
        <f t="shared" si="16"/>
        <v>641.25</v>
      </c>
      <c r="J161" s="327">
        <f t="shared" si="14"/>
        <v>3.9200145520712075E-4</v>
      </c>
      <c r="K161" s="322">
        <f t="shared" si="15"/>
        <v>0.99111015815732451</v>
      </c>
      <c r="L161" s="330" t="s">
        <v>725</v>
      </c>
    </row>
    <row r="162" spans="1:12" ht="39">
      <c r="A162" s="72" t="s">
        <v>438</v>
      </c>
      <c r="B162" s="68">
        <v>89491</v>
      </c>
      <c r="C162" s="68" t="s">
        <v>16</v>
      </c>
      <c r="D162" s="270" t="s">
        <v>130</v>
      </c>
      <c r="E162" s="68" t="s">
        <v>17</v>
      </c>
      <c r="F162" s="33">
        <f>MEMORIAL!J822</f>
        <v>6</v>
      </c>
      <c r="G162" s="34">
        <v>82.78</v>
      </c>
      <c r="H162" s="34">
        <f t="shared" si="13"/>
        <v>104.64219800000001</v>
      </c>
      <c r="I162" s="34">
        <f t="shared" si="16"/>
        <v>627.85</v>
      </c>
      <c r="J162" s="327">
        <f t="shared" si="14"/>
        <v>3.8380992382345544E-4</v>
      </c>
      <c r="K162" s="322">
        <f t="shared" si="15"/>
        <v>0.99149396808114798</v>
      </c>
      <c r="L162" s="330" t="s">
        <v>725</v>
      </c>
    </row>
    <row r="163" spans="1:12" ht="39">
      <c r="A163" s="72" t="s">
        <v>435</v>
      </c>
      <c r="B163" s="40">
        <v>89800</v>
      </c>
      <c r="C163" s="68" t="s">
        <v>16</v>
      </c>
      <c r="D163" s="270" t="s">
        <v>534</v>
      </c>
      <c r="E163" s="68" t="s">
        <v>209</v>
      </c>
      <c r="F163" s="33">
        <f>MEMORIAL!J803</f>
        <v>19</v>
      </c>
      <c r="G163" s="34">
        <v>24.98</v>
      </c>
      <c r="H163" s="34">
        <f t="shared" si="13"/>
        <v>31.577218000000002</v>
      </c>
      <c r="I163" s="34">
        <f t="shared" si="16"/>
        <v>599.97</v>
      </c>
      <c r="J163" s="327">
        <f t="shared" si="14"/>
        <v>3.6676664807893376E-4</v>
      </c>
      <c r="K163" s="322">
        <f t="shared" si="15"/>
        <v>0.99186073472922687</v>
      </c>
      <c r="L163" s="330" t="s">
        <v>725</v>
      </c>
    </row>
    <row r="164" spans="1:12" ht="26.25">
      <c r="A164" s="45" t="s">
        <v>148</v>
      </c>
      <c r="B164" s="32">
        <v>86942</v>
      </c>
      <c r="C164" s="32" t="s">
        <v>16</v>
      </c>
      <c r="D164" s="270" t="s">
        <v>627</v>
      </c>
      <c r="E164" s="31" t="s">
        <v>17</v>
      </c>
      <c r="F164" s="33">
        <f>MEMORIAL!J978</f>
        <v>2</v>
      </c>
      <c r="G164" s="33">
        <v>234.21</v>
      </c>
      <c r="H164" s="34">
        <f t="shared" si="13"/>
        <v>296.06486100000001</v>
      </c>
      <c r="I164" s="34">
        <f t="shared" si="16"/>
        <v>592.13</v>
      </c>
      <c r="J164" s="327">
        <f t="shared" si="14"/>
        <v>3.6197399091117725E-4</v>
      </c>
      <c r="K164" s="322">
        <f t="shared" si="15"/>
        <v>0.99222270872013807</v>
      </c>
      <c r="L164" s="330" t="s">
        <v>725</v>
      </c>
    </row>
    <row r="165" spans="1:12" ht="26.25">
      <c r="A165" s="35" t="s">
        <v>460</v>
      </c>
      <c r="B165" s="94">
        <v>91873</v>
      </c>
      <c r="C165" s="94" t="s">
        <v>16</v>
      </c>
      <c r="D165" s="270" t="s">
        <v>614</v>
      </c>
      <c r="E165" s="94" t="s">
        <v>24</v>
      </c>
      <c r="F165" s="33">
        <f>MEMORIAL!C1099</f>
        <v>23.4</v>
      </c>
      <c r="G165" s="33">
        <v>19.21</v>
      </c>
      <c r="H165" s="34">
        <f t="shared" si="13"/>
        <v>24.283361000000003</v>
      </c>
      <c r="I165" s="34">
        <f t="shared" si="16"/>
        <v>568.23</v>
      </c>
      <c r="J165" s="327">
        <f t="shared" si="14"/>
        <v>3.4736372224926663E-4</v>
      </c>
      <c r="K165" s="322">
        <f t="shared" si="15"/>
        <v>0.99257007244238737</v>
      </c>
      <c r="L165" s="330" t="s">
        <v>725</v>
      </c>
    </row>
    <row r="166" spans="1:12" ht="26.25">
      <c r="A166" s="35" t="s">
        <v>667</v>
      </c>
      <c r="B166" s="35">
        <v>1872</v>
      </c>
      <c r="C166" s="35" t="s">
        <v>16</v>
      </c>
      <c r="D166" s="270" t="s">
        <v>506</v>
      </c>
      <c r="E166" s="35" t="s">
        <v>17</v>
      </c>
      <c r="F166" s="33">
        <f>MEMORIAL!J1123</f>
        <v>14</v>
      </c>
      <c r="G166" s="33">
        <v>32.01</v>
      </c>
      <c r="H166" s="34">
        <f t="shared" si="13"/>
        <v>40.463840999999995</v>
      </c>
      <c r="I166" s="34">
        <f t="shared" si="16"/>
        <v>566.49</v>
      </c>
      <c r="J166" s="327">
        <f t="shared" si="14"/>
        <v>3.4630004578601459E-4</v>
      </c>
      <c r="K166" s="322">
        <f t="shared" si="15"/>
        <v>0.99291637248817344</v>
      </c>
      <c r="L166" s="330" t="s">
        <v>725</v>
      </c>
    </row>
    <row r="167" spans="1:12" ht="26.25">
      <c r="A167" s="32" t="s">
        <v>60</v>
      </c>
      <c r="B167" s="32">
        <v>96544</v>
      </c>
      <c r="C167" s="35" t="s">
        <v>16</v>
      </c>
      <c r="D167" s="270" t="s">
        <v>35</v>
      </c>
      <c r="E167" s="32" t="s">
        <v>36</v>
      </c>
      <c r="F167" s="33">
        <f>MEMORIAL!I257</f>
        <v>22.6</v>
      </c>
      <c r="G167" s="34">
        <v>19.28</v>
      </c>
      <c r="H167" s="34">
        <f t="shared" si="13"/>
        <v>24.371848</v>
      </c>
      <c r="I167" s="34">
        <f t="shared" si="16"/>
        <v>550.79999999999995</v>
      </c>
      <c r="J167" s="327">
        <f t="shared" si="14"/>
        <v>3.3670861836737951E-4</v>
      </c>
      <c r="K167" s="322">
        <f t="shared" si="15"/>
        <v>0.99325308110654087</v>
      </c>
      <c r="L167" s="330" t="s">
        <v>725</v>
      </c>
    </row>
    <row r="168" spans="1:12" ht="51.75">
      <c r="A168" s="52" t="s">
        <v>529</v>
      </c>
      <c r="B168" s="52">
        <v>92544</v>
      </c>
      <c r="C168" s="52" t="s">
        <v>16</v>
      </c>
      <c r="D168" s="270" t="s">
        <v>198</v>
      </c>
      <c r="E168" s="52" t="s">
        <v>182</v>
      </c>
      <c r="F168" s="95">
        <f>MEMORIAL!G1461</f>
        <v>27</v>
      </c>
      <c r="G168" s="256">
        <v>15.86</v>
      </c>
      <c r="H168" s="243">
        <f t="shared" si="13"/>
        <v>20.048625999999999</v>
      </c>
      <c r="I168" s="246">
        <f>F168*H168</f>
        <v>541.31290200000001</v>
      </c>
      <c r="J168" s="327">
        <f t="shared" si="14"/>
        <v>3.3090907650119232E-4</v>
      </c>
      <c r="K168" s="322">
        <f t="shared" si="15"/>
        <v>0.99358399018304211</v>
      </c>
      <c r="L168" s="330" t="s">
        <v>725</v>
      </c>
    </row>
    <row r="169" spans="1:12" ht="39">
      <c r="A169" s="45" t="s">
        <v>536</v>
      </c>
      <c r="B169" s="68">
        <v>89402</v>
      </c>
      <c r="C169" s="68" t="s">
        <v>16</v>
      </c>
      <c r="D169" s="270" t="s">
        <v>718</v>
      </c>
      <c r="E169" s="68" t="s">
        <v>24</v>
      </c>
      <c r="F169" s="33">
        <f>MEMORIAL!J735</f>
        <v>38</v>
      </c>
      <c r="G169" s="34">
        <v>10.93</v>
      </c>
      <c r="H169" s="34">
        <f t="shared" si="13"/>
        <v>13.816613</v>
      </c>
      <c r="I169" s="34">
        <f t="shared" ref="I169:I178" si="17">ROUND(F169*H169,2)</f>
        <v>525.03</v>
      </c>
      <c r="J169" s="327">
        <f t="shared" si="14"/>
        <v>3.2095520316162901E-4</v>
      </c>
      <c r="K169" s="322">
        <f t="shared" si="15"/>
        <v>0.99390494538620378</v>
      </c>
      <c r="L169" s="330" t="s">
        <v>725</v>
      </c>
    </row>
    <row r="170" spans="1:12" ht="51.75">
      <c r="A170" s="72" t="s">
        <v>576</v>
      </c>
      <c r="B170" s="40">
        <v>87531</v>
      </c>
      <c r="C170" s="68" t="s">
        <v>16</v>
      </c>
      <c r="D170" s="270" t="s">
        <v>569</v>
      </c>
      <c r="E170" s="40" t="s">
        <v>187</v>
      </c>
      <c r="F170" s="33">
        <f>MEMORIAL!J879</f>
        <v>13.319999999999999</v>
      </c>
      <c r="G170" s="34">
        <v>28.46</v>
      </c>
      <c r="H170" s="34">
        <f t="shared" si="13"/>
        <v>35.976286000000002</v>
      </c>
      <c r="I170" s="34">
        <f t="shared" si="17"/>
        <v>479.2</v>
      </c>
      <c r="J170" s="327">
        <f t="shared" si="14"/>
        <v>2.9293894321286905E-4</v>
      </c>
      <c r="K170" s="322">
        <f t="shared" si="15"/>
        <v>0.99419788432941669</v>
      </c>
      <c r="L170" s="330" t="s">
        <v>725</v>
      </c>
    </row>
    <row r="171" spans="1:12" ht="39">
      <c r="A171" s="45" t="s">
        <v>126</v>
      </c>
      <c r="B171" s="68">
        <v>89449</v>
      </c>
      <c r="C171" s="68" t="s">
        <v>16</v>
      </c>
      <c r="D171" s="270" t="s">
        <v>537</v>
      </c>
      <c r="E171" s="68" t="s">
        <v>24</v>
      </c>
      <c r="F171" s="33">
        <f>MEMORIAL!J725</f>
        <v>18</v>
      </c>
      <c r="G171" s="34">
        <v>20.83</v>
      </c>
      <c r="H171" s="34">
        <f t="shared" si="13"/>
        <v>26.331202999999999</v>
      </c>
      <c r="I171" s="34">
        <f t="shared" si="17"/>
        <v>473.96</v>
      </c>
      <c r="J171" s="327">
        <f t="shared" si="14"/>
        <v>2.8973568765686852E-4</v>
      </c>
      <c r="K171" s="322">
        <f t="shared" si="15"/>
        <v>0.99448762001707358</v>
      </c>
      <c r="L171" s="330" t="s">
        <v>725</v>
      </c>
    </row>
    <row r="172" spans="1:12" ht="39">
      <c r="A172" s="35" t="s">
        <v>458</v>
      </c>
      <c r="B172" s="94">
        <v>91854</v>
      </c>
      <c r="C172" s="94" t="s">
        <v>16</v>
      </c>
      <c r="D172" s="270" t="s">
        <v>612</v>
      </c>
      <c r="E172" s="94" t="s">
        <v>24</v>
      </c>
      <c r="F172" s="33">
        <f>MEMORIAL!C1087</f>
        <v>44.5</v>
      </c>
      <c r="G172" s="33">
        <v>8.1300000000000008</v>
      </c>
      <c r="H172" s="34">
        <f t="shared" si="13"/>
        <v>10.277133000000001</v>
      </c>
      <c r="I172" s="34">
        <f t="shared" si="17"/>
        <v>457.33</v>
      </c>
      <c r="J172" s="327">
        <f t="shared" si="14"/>
        <v>2.7956963042475251E-4</v>
      </c>
      <c r="K172" s="322">
        <f t="shared" si="15"/>
        <v>0.99476718964749833</v>
      </c>
      <c r="L172" s="330" t="s">
        <v>725</v>
      </c>
    </row>
    <row r="173" spans="1:12" ht="39">
      <c r="A173" s="35" t="s">
        <v>168</v>
      </c>
      <c r="B173" s="40">
        <v>98111</v>
      </c>
      <c r="C173" s="40" t="s">
        <v>16</v>
      </c>
      <c r="D173" s="270" t="s">
        <v>719</v>
      </c>
      <c r="E173" s="31" t="s">
        <v>17</v>
      </c>
      <c r="F173" s="33">
        <f>MEMORIAL!J1186</f>
        <v>8</v>
      </c>
      <c r="G173" s="33">
        <v>42.97</v>
      </c>
      <c r="H173" s="34">
        <f t="shared" si="13"/>
        <v>54.318376999999998</v>
      </c>
      <c r="I173" s="34">
        <f t="shared" si="17"/>
        <v>434.55</v>
      </c>
      <c r="J173" s="327">
        <f t="shared" si="14"/>
        <v>2.6564402707252136E-4</v>
      </c>
      <c r="K173" s="322">
        <f t="shared" si="15"/>
        <v>0.99503283367457085</v>
      </c>
      <c r="L173" s="330" t="s">
        <v>725</v>
      </c>
    </row>
    <row r="174" spans="1:12" ht="23.25">
      <c r="A174" s="52" t="s">
        <v>177</v>
      </c>
      <c r="B174" s="52">
        <v>99807</v>
      </c>
      <c r="C174" s="52" t="s">
        <v>16</v>
      </c>
      <c r="D174" s="270" t="s">
        <v>595</v>
      </c>
      <c r="E174" s="52" t="s">
        <v>13</v>
      </c>
      <c r="F174" s="33">
        <f>MEMORIAL!G1273</f>
        <v>296.01</v>
      </c>
      <c r="G174" s="33">
        <v>1.1499999999999999</v>
      </c>
      <c r="H174" s="34">
        <f t="shared" si="13"/>
        <v>1.4537149999999999</v>
      </c>
      <c r="I174" s="34">
        <f t="shared" si="17"/>
        <v>430.31</v>
      </c>
      <c r="J174" s="327">
        <f t="shared" si="14"/>
        <v>2.6305207982873472E-4</v>
      </c>
      <c r="K174" s="322">
        <f t="shared" si="15"/>
        <v>0.99529588575439953</v>
      </c>
      <c r="L174" s="330" t="s">
        <v>725</v>
      </c>
    </row>
    <row r="175" spans="1:12" ht="26.25">
      <c r="A175" s="35" t="s">
        <v>476</v>
      </c>
      <c r="B175" s="52">
        <v>9048</v>
      </c>
      <c r="C175" s="31" t="s">
        <v>12</v>
      </c>
      <c r="D175" s="270" t="s">
        <v>604</v>
      </c>
      <c r="E175" s="31" t="s">
        <v>17</v>
      </c>
      <c r="F175" s="33">
        <f>MEMORIAL!J1216</f>
        <v>8</v>
      </c>
      <c r="G175" s="33">
        <v>40.700000000000003</v>
      </c>
      <c r="H175" s="34">
        <f t="shared" si="13"/>
        <v>51.448870000000007</v>
      </c>
      <c r="I175" s="34">
        <f t="shared" si="17"/>
        <v>411.59</v>
      </c>
      <c r="J175" s="327">
        <f t="shared" si="14"/>
        <v>2.5160838822409172E-4</v>
      </c>
      <c r="K175" s="322">
        <f t="shared" si="15"/>
        <v>0.99554749414262367</v>
      </c>
      <c r="L175" s="330" t="s">
        <v>725</v>
      </c>
    </row>
    <row r="176" spans="1:12" ht="26.25">
      <c r="A176" s="35" t="s">
        <v>668</v>
      </c>
      <c r="B176" s="35">
        <v>92865</v>
      </c>
      <c r="C176" s="35" t="s">
        <v>16</v>
      </c>
      <c r="D176" s="270" t="s">
        <v>618</v>
      </c>
      <c r="E176" s="35" t="s">
        <v>17</v>
      </c>
      <c r="F176" s="33">
        <f>MEMORIAL!J1129</f>
        <v>31</v>
      </c>
      <c r="G176" s="33">
        <v>10.46</v>
      </c>
      <c r="H176" s="34">
        <f t="shared" si="13"/>
        <v>13.222486000000002</v>
      </c>
      <c r="I176" s="34">
        <f t="shared" si="17"/>
        <v>409.9</v>
      </c>
      <c r="J176" s="327">
        <f t="shared" si="14"/>
        <v>2.5057527717645036E-4</v>
      </c>
      <c r="K176" s="322">
        <f t="shared" si="15"/>
        <v>0.99579806941980009</v>
      </c>
      <c r="L176" s="330" t="s">
        <v>725</v>
      </c>
    </row>
    <row r="177" spans="1:12" ht="26.25">
      <c r="A177" s="45" t="s">
        <v>136</v>
      </c>
      <c r="B177" s="32">
        <v>89970</v>
      </c>
      <c r="C177" s="32" t="s">
        <v>16</v>
      </c>
      <c r="D177" s="270" t="s">
        <v>642</v>
      </c>
      <c r="E177" s="68" t="s">
        <v>17</v>
      </c>
      <c r="F177" s="33">
        <f>MEMORIAL!J788</f>
        <v>8</v>
      </c>
      <c r="G177" s="34">
        <v>38.700000000000003</v>
      </c>
      <c r="H177" s="34">
        <f t="shared" si="13"/>
        <v>48.920670000000001</v>
      </c>
      <c r="I177" s="34">
        <f t="shared" si="17"/>
        <v>391.37</v>
      </c>
      <c r="J177" s="327">
        <f t="shared" si="14"/>
        <v>2.3924773415112804E-4</v>
      </c>
      <c r="K177" s="322">
        <f t="shared" si="15"/>
        <v>0.99603731715395127</v>
      </c>
      <c r="L177" s="330" t="s">
        <v>725</v>
      </c>
    </row>
    <row r="178" spans="1:12" ht="39">
      <c r="A178" s="72" t="s">
        <v>578</v>
      </c>
      <c r="B178" s="40">
        <v>89574</v>
      </c>
      <c r="C178" s="68" t="s">
        <v>16</v>
      </c>
      <c r="D178" s="270" t="s">
        <v>571</v>
      </c>
      <c r="E178" s="40" t="s">
        <v>190</v>
      </c>
      <c r="F178" s="33">
        <f>MEMORIAL!J889</f>
        <v>2</v>
      </c>
      <c r="G178" s="34">
        <v>154.54</v>
      </c>
      <c r="H178" s="34">
        <f t="shared" si="13"/>
        <v>195.35401399999998</v>
      </c>
      <c r="I178" s="34">
        <f t="shared" si="17"/>
        <v>390.71</v>
      </c>
      <c r="J178" s="327">
        <f t="shared" si="14"/>
        <v>2.388442706650669E-4</v>
      </c>
      <c r="K178" s="322">
        <f t="shared" si="15"/>
        <v>0.99627616142461639</v>
      </c>
      <c r="L178" s="330" t="s">
        <v>725</v>
      </c>
    </row>
    <row r="179" spans="1:12" ht="26.25">
      <c r="A179" s="52" t="s">
        <v>550</v>
      </c>
      <c r="B179" s="52">
        <v>170</v>
      </c>
      <c r="C179" s="52" t="s">
        <v>12</v>
      </c>
      <c r="D179" s="270" t="s">
        <v>591</v>
      </c>
      <c r="E179" s="52" t="s">
        <v>187</v>
      </c>
      <c r="F179" s="95">
        <f>MEMORIAL!G1350</f>
        <v>1.92</v>
      </c>
      <c r="G179" s="256">
        <v>129.74</v>
      </c>
      <c r="H179" s="34">
        <f t="shared" si="13"/>
        <v>164.004334</v>
      </c>
      <c r="I179" s="34">
        <f>F179*H179</f>
        <v>314.88832128000001</v>
      </c>
      <c r="J179" s="327">
        <f t="shared" si="14"/>
        <v>1.9249384821752417E-4</v>
      </c>
      <c r="K179" s="322">
        <f t="shared" si="15"/>
        <v>0.9964686552728339</v>
      </c>
      <c r="L179" s="330" t="s">
        <v>725</v>
      </c>
    </row>
    <row r="180" spans="1:12" ht="39">
      <c r="A180" s="45" t="s">
        <v>448</v>
      </c>
      <c r="B180" s="72">
        <v>95547</v>
      </c>
      <c r="C180" s="32" t="s">
        <v>16</v>
      </c>
      <c r="D180" s="270" t="s">
        <v>761</v>
      </c>
      <c r="E180" s="31" t="s">
        <v>17</v>
      </c>
      <c r="F180" s="33">
        <f>MEMORIAL!J1008</f>
        <v>4</v>
      </c>
      <c r="G180" s="33">
        <v>61.18</v>
      </c>
      <c r="H180" s="34">
        <f t="shared" si="13"/>
        <v>77.337637999999998</v>
      </c>
      <c r="I180" s="34">
        <f t="shared" ref="I180:I214" si="18">ROUND(F180*H180,2)</f>
        <v>309.35000000000002</v>
      </c>
      <c r="J180" s="327">
        <f t="shared" si="14"/>
        <v>1.8910822638334944E-4</v>
      </c>
      <c r="K180" s="322">
        <f t="shared" si="15"/>
        <v>0.9966577634992172</v>
      </c>
      <c r="L180" s="330" t="s">
        <v>725</v>
      </c>
    </row>
    <row r="181" spans="1:12" ht="23.25">
      <c r="A181" s="52" t="s">
        <v>210</v>
      </c>
      <c r="B181" s="52">
        <v>99804</v>
      </c>
      <c r="C181" s="52" t="s">
        <v>16</v>
      </c>
      <c r="D181" s="270" t="s">
        <v>593</v>
      </c>
      <c r="E181" s="52" t="s">
        <v>13</v>
      </c>
      <c r="F181" s="33">
        <f>MEMORIAL!G1285</f>
        <v>64.91</v>
      </c>
      <c r="G181" s="33">
        <v>3.77</v>
      </c>
      <c r="H181" s="34">
        <f t="shared" si="13"/>
        <v>4.765657</v>
      </c>
      <c r="I181" s="34">
        <f t="shared" si="18"/>
        <v>309.33999999999997</v>
      </c>
      <c r="J181" s="327">
        <f t="shared" si="14"/>
        <v>1.8910211330022727E-4</v>
      </c>
      <c r="K181" s="322">
        <f t="shared" si="15"/>
        <v>0.99684686561251745</v>
      </c>
      <c r="L181" s="330" t="s">
        <v>725</v>
      </c>
    </row>
    <row r="182" spans="1:12" ht="26.25">
      <c r="A182" s="45" t="s">
        <v>422</v>
      </c>
      <c r="B182" s="35">
        <v>98689</v>
      </c>
      <c r="C182" s="35" t="s">
        <v>16</v>
      </c>
      <c r="D182" s="270" t="s">
        <v>645</v>
      </c>
      <c r="E182" s="31" t="s">
        <v>24</v>
      </c>
      <c r="F182" s="33">
        <f>MEMORIAL!C632</f>
        <v>2.9</v>
      </c>
      <c r="G182" s="34">
        <v>84.36</v>
      </c>
      <c r="H182" s="34">
        <f t="shared" si="13"/>
        <v>106.639476</v>
      </c>
      <c r="I182" s="34">
        <f t="shared" si="18"/>
        <v>309.25</v>
      </c>
      <c r="J182" s="327">
        <f t="shared" si="14"/>
        <v>1.8904709555212803E-4</v>
      </c>
      <c r="K182" s="322">
        <f t="shared" si="15"/>
        <v>0.99703591270806957</v>
      </c>
      <c r="L182" s="330" t="s">
        <v>725</v>
      </c>
    </row>
    <row r="183" spans="1:12" ht="26.25">
      <c r="A183" s="45" t="s">
        <v>132</v>
      </c>
      <c r="B183" s="32">
        <v>94794</v>
      </c>
      <c r="C183" s="32" t="s">
        <v>16</v>
      </c>
      <c r="D183" s="270" t="s">
        <v>638</v>
      </c>
      <c r="E183" s="68" t="s">
        <v>17</v>
      </c>
      <c r="F183" s="33">
        <f>MEMORIAL!J764</f>
        <v>2</v>
      </c>
      <c r="G183" s="34">
        <v>121.49</v>
      </c>
      <c r="H183" s="34">
        <f t="shared" si="13"/>
        <v>153.57550899999998</v>
      </c>
      <c r="I183" s="34">
        <f t="shared" si="18"/>
        <v>307.14999999999998</v>
      </c>
      <c r="J183" s="327">
        <f t="shared" si="14"/>
        <v>1.8776334809647897E-4</v>
      </c>
      <c r="K183" s="322">
        <f t="shared" si="15"/>
        <v>0.99722367605616602</v>
      </c>
      <c r="L183" s="330" t="s">
        <v>725</v>
      </c>
    </row>
    <row r="184" spans="1:12" ht="26.25">
      <c r="A184" s="45" t="s">
        <v>133</v>
      </c>
      <c r="B184" s="32">
        <v>94793</v>
      </c>
      <c r="C184" s="32" t="s">
        <v>16</v>
      </c>
      <c r="D184" s="270" t="s">
        <v>639</v>
      </c>
      <c r="E184" s="68" t="s">
        <v>17</v>
      </c>
      <c r="F184" s="33">
        <f>MEMORIAL!J770</f>
        <v>2</v>
      </c>
      <c r="G184" s="34">
        <v>114.55</v>
      </c>
      <c r="H184" s="34">
        <f t="shared" si="13"/>
        <v>144.80265499999999</v>
      </c>
      <c r="I184" s="34">
        <f t="shared" si="18"/>
        <v>289.61</v>
      </c>
      <c r="J184" s="327">
        <f t="shared" si="14"/>
        <v>1.7704100030024834E-4</v>
      </c>
      <c r="K184" s="322">
        <f t="shared" si="15"/>
        <v>0.99740071705646627</v>
      </c>
      <c r="L184" s="330" t="s">
        <v>725</v>
      </c>
    </row>
    <row r="185" spans="1:12" ht="26.25">
      <c r="A185" s="45" t="s">
        <v>446</v>
      </c>
      <c r="B185" s="72">
        <v>95544</v>
      </c>
      <c r="C185" s="32" t="s">
        <v>16</v>
      </c>
      <c r="D185" s="270" t="s">
        <v>759</v>
      </c>
      <c r="E185" s="31" t="s">
        <v>17</v>
      </c>
      <c r="F185" s="33">
        <f>MEMORIAL!J996</f>
        <v>6</v>
      </c>
      <c r="G185" s="33">
        <v>37.93</v>
      </c>
      <c r="H185" s="34">
        <f t="shared" si="13"/>
        <v>47.947313000000001</v>
      </c>
      <c r="I185" s="34">
        <f t="shared" si="18"/>
        <v>287.68</v>
      </c>
      <c r="J185" s="327">
        <f t="shared" si="14"/>
        <v>1.7586117525767564E-4</v>
      </c>
      <c r="K185" s="322">
        <f t="shared" si="15"/>
        <v>0.99757657823172396</v>
      </c>
      <c r="L185" s="330" t="s">
        <v>725</v>
      </c>
    </row>
    <row r="186" spans="1:12" ht="26.25">
      <c r="A186" s="45" t="s">
        <v>449</v>
      </c>
      <c r="B186" s="45">
        <v>100849</v>
      </c>
      <c r="C186" s="32" t="s">
        <v>16</v>
      </c>
      <c r="D186" s="270" t="s">
        <v>762</v>
      </c>
      <c r="E186" s="31" t="s">
        <v>17</v>
      </c>
      <c r="F186" s="33">
        <f>MEMORIAL!J1014</f>
        <v>6</v>
      </c>
      <c r="G186" s="33">
        <v>37.47</v>
      </c>
      <c r="H186" s="34">
        <f t="shared" si="13"/>
        <v>47.365826999999996</v>
      </c>
      <c r="I186" s="34">
        <f t="shared" si="18"/>
        <v>284.19</v>
      </c>
      <c r="J186" s="327">
        <f t="shared" si="14"/>
        <v>1.7372770924804935E-4</v>
      </c>
      <c r="K186" s="322">
        <f t="shared" si="15"/>
        <v>0.99775030594097203</v>
      </c>
      <c r="L186" s="330" t="s">
        <v>725</v>
      </c>
    </row>
    <row r="187" spans="1:12" ht="26.25">
      <c r="A187" s="35" t="s">
        <v>466</v>
      </c>
      <c r="B187" s="94">
        <v>92000</v>
      </c>
      <c r="C187" s="94" t="s">
        <v>16</v>
      </c>
      <c r="D187" s="270" t="s">
        <v>606</v>
      </c>
      <c r="E187" s="94" t="s">
        <v>17</v>
      </c>
      <c r="F187" s="33">
        <f>MEMORIAL!J1149</f>
        <v>9</v>
      </c>
      <c r="G187" s="33">
        <v>23.99</v>
      </c>
      <c r="H187" s="34">
        <f t="shared" si="13"/>
        <v>30.325758999999998</v>
      </c>
      <c r="I187" s="34">
        <f t="shared" si="18"/>
        <v>272.93</v>
      </c>
      <c r="J187" s="327">
        <f t="shared" si="14"/>
        <v>1.6684437765252159E-4</v>
      </c>
      <c r="K187" s="322">
        <f t="shared" si="15"/>
        <v>0.9979171503186246</v>
      </c>
      <c r="L187" s="330" t="s">
        <v>725</v>
      </c>
    </row>
    <row r="188" spans="1:12" ht="51.75">
      <c r="A188" s="68" t="s">
        <v>156</v>
      </c>
      <c r="B188" s="72">
        <v>37556</v>
      </c>
      <c r="C188" s="40" t="s">
        <v>16</v>
      </c>
      <c r="D188" s="270" t="s">
        <v>149</v>
      </c>
      <c r="E188" s="68" t="s">
        <v>17</v>
      </c>
      <c r="F188" s="33">
        <f>MEMORIAL!J1040</f>
        <v>8</v>
      </c>
      <c r="G188" s="33">
        <v>25.91</v>
      </c>
      <c r="H188" s="34">
        <f t="shared" si="13"/>
        <v>32.752831</v>
      </c>
      <c r="I188" s="34">
        <f t="shared" si="18"/>
        <v>262.02</v>
      </c>
      <c r="J188" s="327">
        <f t="shared" si="14"/>
        <v>1.6017500396626867E-4</v>
      </c>
      <c r="K188" s="322">
        <f t="shared" si="15"/>
        <v>0.99807732532259086</v>
      </c>
      <c r="L188" s="330" t="s">
        <v>725</v>
      </c>
    </row>
    <row r="189" spans="1:12" ht="39">
      <c r="A189" s="68" t="s">
        <v>154</v>
      </c>
      <c r="B189" s="72">
        <v>97599</v>
      </c>
      <c r="C189" s="40" t="s">
        <v>16</v>
      </c>
      <c r="D189" s="270" t="s">
        <v>765</v>
      </c>
      <c r="E189" s="68" t="s">
        <v>17</v>
      </c>
      <c r="F189" s="33">
        <f>MEMORIAL!J1033</f>
        <v>7</v>
      </c>
      <c r="G189" s="33">
        <v>26</v>
      </c>
      <c r="H189" s="34">
        <f t="shared" si="13"/>
        <v>32.866599999999998</v>
      </c>
      <c r="I189" s="34">
        <f t="shared" si="18"/>
        <v>230.07</v>
      </c>
      <c r="J189" s="327">
        <f t="shared" si="14"/>
        <v>1.4064370339103669E-4</v>
      </c>
      <c r="K189" s="322">
        <f t="shared" si="15"/>
        <v>0.99821796902598192</v>
      </c>
      <c r="L189" s="330" t="s">
        <v>725</v>
      </c>
    </row>
    <row r="190" spans="1:12" ht="15" customHeight="1">
      <c r="A190" s="45" t="s">
        <v>424</v>
      </c>
      <c r="B190" s="52">
        <v>94992</v>
      </c>
      <c r="C190" s="52" t="s">
        <v>16</v>
      </c>
      <c r="D190" s="270" t="s">
        <v>646</v>
      </c>
      <c r="E190" s="52" t="s">
        <v>13</v>
      </c>
      <c r="F190" s="33">
        <f>MEMORIAL!G646</f>
        <v>1.82</v>
      </c>
      <c r="G190" s="34">
        <v>98.59</v>
      </c>
      <c r="H190" s="34">
        <f t="shared" si="13"/>
        <v>124.62761900000001</v>
      </c>
      <c r="I190" s="34">
        <f t="shared" si="18"/>
        <v>226.82</v>
      </c>
      <c r="J190" s="327">
        <f t="shared" si="14"/>
        <v>1.3865695137634172E-4</v>
      </c>
      <c r="K190" s="322">
        <f t="shared" si="15"/>
        <v>0.9983566259773583</v>
      </c>
      <c r="L190" s="330" t="s">
        <v>725</v>
      </c>
    </row>
    <row r="191" spans="1:12" ht="51.75">
      <c r="A191" s="31" t="s">
        <v>18</v>
      </c>
      <c r="B191" s="36">
        <v>95635</v>
      </c>
      <c r="C191" s="37" t="s">
        <v>16</v>
      </c>
      <c r="D191" s="270" t="s">
        <v>658</v>
      </c>
      <c r="E191" s="32" t="s">
        <v>17</v>
      </c>
      <c r="F191" s="33">
        <f>MEMORIAL!J32</f>
        <v>1</v>
      </c>
      <c r="G191" s="33">
        <v>174.92</v>
      </c>
      <c r="H191" s="34">
        <f t="shared" si="13"/>
        <v>221.11637199999998</v>
      </c>
      <c r="I191" s="34">
        <f t="shared" si="18"/>
        <v>221.12</v>
      </c>
      <c r="J191" s="327">
        <f t="shared" si="14"/>
        <v>1.3517249399672287E-4</v>
      </c>
      <c r="K191" s="322">
        <f t="shared" si="15"/>
        <v>0.99849179847135505</v>
      </c>
      <c r="L191" s="330" t="s">
        <v>725</v>
      </c>
    </row>
    <row r="192" spans="1:12" ht="26.25">
      <c r="A192" s="45" t="s">
        <v>134</v>
      </c>
      <c r="B192" s="32">
        <v>94792</v>
      </c>
      <c r="C192" s="32" t="s">
        <v>16</v>
      </c>
      <c r="D192" s="270" t="s">
        <v>640</v>
      </c>
      <c r="E192" s="68" t="s">
        <v>17</v>
      </c>
      <c r="F192" s="33">
        <f>MEMORIAL!J776</f>
        <v>2</v>
      </c>
      <c r="G192" s="34">
        <v>83.61</v>
      </c>
      <c r="H192" s="34">
        <f t="shared" si="13"/>
        <v>105.691401</v>
      </c>
      <c r="I192" s="34">
        <f t="shared" si="18"/>
        <v>211.38</v>
      </c>
      <c r="J192" s="327">
        <f t="shared" si="14"/>
        <v>1.2921835103576015E-4</v>
      </c>
      <c r="K192" s="322">
        <f t="shared" si="15"/>
        <v>0.99862101682239079</v>
      </c>
      <c r="L192" s="330" t="s">
        <v>725</v>
      </c>
    </row>
    <row r="193" spans="1:12" ht="26.25">
      <c r="A193" s="72" t="s">
        <v>442</v>
      </c>
      <c r="B193" s="32">
        <v>86882</v>
      </c>
      <c r="C193" s="68" t="s">
        <v>16</v>
      </c>
      <c r="D193" s="270" t="s">
        <v>635</v>
      </c>
      <c r="E193" s="68" t="s">
        <v>17</v>
      </c>
      <c r="F193" s="33">
        <f>MEMORIAL!J846</f>
        <v>8</v>
      </c>
      <c r="G193" s="34">
        <v>19.34</v>
      </c>
      <c r="H193" s="34">
        <f t="shared" si="13"/>
        <v>24.447693999999998</v>
      </c>
      <c r="I193" s="34">
        <f t="shared" si="18"/>
        <v>195.58</v>
      </c>
      <c r="J193" s="327">
        <f t="shared" si="14"/>
        <v>1.1955967970278158E-4</v>
      </c>
      <c r="K193" s="322">
        <f t="shared" si="15"/>
        <v>0.99874057650209358</v>
      </c>
      <c r="L193" s="330" t="s">
        <v>725</v>
      </c>
    </row>
    <row r="194" spans="1:12" ht="26.25">
      <c r="A194" s="45" t="s">
        <v>131</v>
      </c>
      <c r="B194" s="32">
        <v>94497</v>
      </c>
      <c r="C194" s="32" t="s">
        <v>16</v>
      </c>
      <c r="D194" s="270" t="s">
        <v>637</v>
      </c>
      <c r="E194" s="68" t="s">
        <v>17</v>
      </c>
      <c r="F194" s="33">
        <f>MEMORIAL!J758</f>
        <v>2</v>
      </c>
      <c r="G194" s="34">
        <v>77.09</v>
      </c>
      <c r="H194" s="34">
        <f t="shared" si="13"/>
        <v>97.449469000000008</v>
      </c>
      <c r="I194" s="34">
        <f t="shared" si="18"/>
        <v>194.9</v>
      </c>
      <c r="J194" s="327">
        <f t="shared" si="14"/>
        <v>1.1914399005047617E-4</v>
      </c>
      <c r="K194" s="322">
        <f t="shared" si="15"/>
        <v>0.99885972049214411</v>
      </c>
      <c r="L194" s="330" t="s">
        <v>725</v>
      </c>
    </row>
    <row r="195" spans="1:12" ht="26.25">
      <c r="A195" s="45" t="s">
        <v>454</v>
      </c>
      <c r="B195" s="45">
        <v>101946</v>
      </c>
      <c r="C195" s="45" t="s">
        <v>16</v>
      </c>
      <c r="D195" s="270" t="s">
        <v>620</v>
      </c>
      <c r="E195" s="31" t="s">
        <v>17</v>
      </c>
      <c r="F195" s="33">
        <f>MEMORIAL!J1060</f>
        <v>1</v>
      </c>
      <c r="G195" s="33">
        <v>138.07</v>
      </c>
      <c r="H195" s="34">
        <f t="shared" si="13"/>
        <v>174.53428699999998</v>
      </c>
      <c r="I195" s="34">
        <f t="shared" si="18"/>
        <v>174.53</v>
      </c>
      <c r="J195" s="327">
        <f t="shared" si="14"/>
        <v>1.0669163973068038E-4</v>
      </c>
      <c r="K195" s="322">
        <f t="shared" si="15"/>
        <v>0.99896641213187476</v>
      </c>
      <c r="L195" s="330" t="s">
        <v>725</v>
      </c>
    </row>
    <row r="196" spans="1:12" ht="26.25">
      <c r="A196" s="45" t="s">
        <v>135</v>
      </c>
      <c r="B196" s="32">
        <v>89987</v>
      </c>
      <c r="C196" s="32" t="s">
        <v>16</v>
      </c>
      <c r="D196" s="270" t="s">
        <v>641</v>
      </c>
      <c r="E196" s="68" t="s">
        <v>17</v>
      </c>
      <c r="F196" s="33">
        <f>MEMORIAL!J782</f>
        <v>2</v>
      </c>
      <c r="G196" s="34">
        <v>68.63</v>
      </c>
      <c r="H196" s="34">
        <f t="shared" si="13"/>
        <v>86.755182999999988</v>
      </c>
      <c r="I196" s="34">
        <f t="shared" si="18"/>
        <v>173.51</v>
      </c>
      <c r="J196" s="327">
        <f t="shared" si="14"/>
        <v>1.0606810525222225E-4</v>
      </c>
      <c r="K196" s="322">
        <f t="shared" si="15"/>
        <v>0.99907248023712703</v>
      </c>
      <c r="L196" s="330" t="s">
        <v>725</v>
      </c>
    </row>
    <row r="197" spans="1:12" ht="26.25">
      <c r="A197" s="35" t="s">
        <v>475</v>
      </c>
      <c r="B197" s="52">
        <v>39863</v>
      </c>
      <c r="C197" s="31" t="s">
        <v>16</v>
      </c>
      <c r="D197" s="270" t="s">
        <v>603</v>
      </c>
      <c r="E197" s="31" t="s">
        <v>17</v>
      </c>
      <c r="F197" s="33">
        <f>MEMORIAL!J1210</f>
        <v>8</v>
      </c>
      <c r="G197" s="33">
        <v>15.06</v>
      </c>
      <c r="H197" s="34">
        <f t="shared" si="13"/>
        <v>19.037345999999999</v>
      </c>
      <c r="I197" s="34">
        <f t="shared" si="18"/>
        <v>152.30000000000001</v>
      </c>
      <c r="J197" s="327">
        <f t="shared" si="14"/>
        <v>9.3102255950166854E-5</v>
      </c>
      <c r="K197" s="322">
        <f t="shared" si="15"/>
        <v>0.99916558249307719</v>
      </c>
      <c r="L197" s="330" t="s">
        <v>725</v>
      </c>
    </row>
    <row r="198" spans="1:12" ht="26.25">
      <c r="A198" s="45" t="s">
        <v>129</v>
      </c>
      <c r="B198" s="68">
        <v>89353</v>
      </c>
      <c r="C198" s="68" t="s">
        <v>16</v>
      </c>
      <c r="D198" s="270" t="s">
        <v>636</v>
      </c>
      <c r="E198" s="68" t="s">
        <v>17</v>
      </c>
      <c r="F198" s="33">
        <f>MEMORIAL!J752</f>
        <v>4</v>
      </c>
      <c r="G198" s="34">
        <v>28.88</v>
      </c>
      <c r="H198" s="34">
        <f t="shared" si="13"/>
        <v>36.507207999999999</v>
      </c>
      <c r="I198" s="34">
        <f t="shared" si="18"/>
        <v>146.03</v>
      </c>
      <c r="J198" s="327">
        <f t="shared" si="14"/>
        <v>8.9269352832586121E-5</v>
      </c>
      <c r="K198" s="322">
        <f t="shared" si="15"/>
        <v>0.99925485184590979</v>
      </c>
      <c r="L198" s="330" t="s">
        <v>725</v>
      </c>
    </row>
    <row r="199" spans="1:12" ht="26.25">
      <c r="A199" s="35" t="s">
        <v>467</v>
      </c>
      <c r="B199" s="35">
        <v>91953</v>
      </c>
      <c r="C199" s="94" t="s">
        <v>16</v>
      </c>
      <c r="D199" s="270" t="s">
        <v>607</v>
      </c>
      <c r="E199" s="94" t="s">
        <v>17</v>
      </c>
      <c r="F199" s="33">
        <f>MEMORIAL!J1155</f>
        <v>5</v>
      </c>
      <c r="G199" s="33">
        <v>22.65</v>
      </c>
      <c r="H199" s="34">
        <f t="shared" si="13"/>
        <v>28.631864999999998</v>
      </c>
      <c r="I199" s="34">
        <f t="shared" si="18"/>
        <v>143.16</v>
      </c>
      <c r="J199" s="327">
        <f t="shared" si="14"/>
        <v>8.7514897976532409E-5</v>
      </c>
      <c r="K199" s="322">
        <f t="shared" si="15"/>
        <v>0.99934236674388632</v>
      </c>
      <c r="L199" s="330" t="s">
        <v>725</v>
      </c>
    </row>
    <row r="200" spans="1:12" ht="26.25">
      <c r="A200" s="35" t="s">
        <v>477</v>
      </c>
      <c r="B200" s="52">
        <v>12458</v>
      </c>
      <c r="C200" s="31" t="s">
        <v>12</v>
      </c>
      <c r="D200" s="270" t="s">
        <v>605</v>
      </c>
      <c r="E200" s="31" t="s">
        <v>17</v>
      </c>
      <c r="F200" s="33">
        <f>MEMORIAL!J1222</f>
        <v>8</v>
      </c>
      <c r="G200" s="33">
        <v>11.64</v>
      </c>
      <c r="H200" s="34">
        <f t="shared" si="13"/>
        <v>14.714124</v>
      </c>
      <c r="I200" s="34">
        <f t="shared" si="18"/>
        <v>117.71</v>
      </c>
      <c r="J200" s="327">
        <f t="shared" si="14"/>
        <v>7.1957101430690347E-5</v>
      </c>
      <c r="K200" s="322">
        <f t="shared" si="15"/>
        <v>0.99941432384531703</v>
      </c>
      <c r="L200" s="330" t="s">
        <v>725</v>
      </c>
    </row>
    <row r="201" spans="1:12" ht="80.25" customHeight="1">
      <c r="A201" s="45" t="s">
        <v>456</v>
      </c>
      <c r="B201" s="45">
        <v>93669</v>
      </c>
      <c r="C201" s="45" t="s">
        <v>16</v>
      </c>
      <c r="D201" s="270" t="s">
        <v>622</v>
      </c>
      <c r="E201" s="31" t="s">
        <v>17</v>
      </c>
      <c r="F201" s="33">
        <f>MEMORIAL!J1072</f>
        <v>1</v>
      </c>
      <c r="G201" s="33">
        <v>90.23</v>
      </c>
      <c r="H201" s="34">
        <f t="shared" ref="H201:H214" si="19">G201*$G$4</f>
        <v>114.05974300000001</v>
      </c>
      <c r="I201" s="34">
        <f t="shared" si="18"/>
        <v>114.06</v>
      </c>
      <c r="J201" s="327">
        <f t="shared" si="14"/>
        <v>6.9725826091109852E-5</v>
      </c>
      <c r="K201" s="322">
        <f t="shared" si="15"/>
        <v>0.99948404967140814</v>
      </c>
      <c r="L201" s="330" t="s">
        <v>725</v>
      </c>
    </row>
    <row r="202" spans="1:12" ht="51.75">
      <c r="A202" s="72" t="s">
        <v>575</v>
      </c>
      <c r="B202" s="40">
        <v>87905</v>
      </c>
      <c r="C202" s="68" t="s">
        <v>16</v>
      </c>
      <c r="D202" s="270" t="s">
        <v>568</v>
      </c>
      <c r="E202" s="40" t="s">
        <v>187</v>
      </c>
      <c r="F202" s="33">
        <f>MEMORIAL!J873</f>
        <v>13.319999999999999</v>
      </c>
      <c r="G202" s="34">
        <v>6.55</v>
      </c>
      <c r="H202" s="34">
        <f t="shared" si="19"/>
        <v>8.2798549999999995</v>
      </c>
      <c r="I202" s="34">
        <f t="shared" si="18"/>
        <v>110.29</v>
      </c>
      <c r="J202" s="327">
        <f t="shared" ref="J202:J214" si="20">I202/$I$215</f>
        <v>6.74211937540637E-5</v>
      </c>
      <c r="K202" s="322">
        <f t="shared" ref="K202:K214" si="21">K201+J202</f>
        <v>0.99955147086516216</v>
      </c>
      <c r="L202" s="330" t="s">
        <v>725</v>
      </c>
    </row>
    <row r="203" spans="1:12" ht="39">
      <c r="A203" s="45" t="s">
        <v>125</v>
      </c>
      <c r="B203" s="68">
        <v>89447</v>
      </c>
      <c r="C203" s="68" t="s">
        <v>16</v>
      </c>
      <c r="D203" s="270" t="s">
        <v>535</v>
      </c>
      <c r="E203" s="68" t="s">
        <v>24</v>
      </c>
      <c r="F203" s="33">
        <f>MEMORIAL!J719</f>
        <v>6</v>
      </c>
      <c r="G203" s="34">
        <v>12.58</v>
      </c>
      <c r="H203" s="34">
        <f t="shared" si="19"/>
        <v>15.902378000000001</v>
      </c>
      <c r="I203" s="34">
        <f t="shared" si="18"/>
        <v>95.41</v>
      </c>
      <c r="J203" s="327">
        <f t="shared" si="20"/>
        <v>5.8324926068321859E-5</v>
      </c>
      <c r="K203" s="322">
        <f t="shared" si="21"/>
        <v>0.99960979579123044</v>
      </c>
      <c r="L203" s="330" t="s">
        <v>725</v>
      </c>
    </row>
    <row r="204" spans="1:12" ht="39">
      <c r="A204" s="45" t="s">
        <v>508</v>
      </c>
      <c r="B204" s="68">
        <v>89450</v>
      </c>
      <c r="C204" s="68" t="s">
        <v>16</v>
      </c>
      <c r="D204" s="270" t="s">
        <v>538</v>
      </c>
      <c r="E204" s="68" t="s">
        <v>24</v>
      </c>
      <c r="F204" s="33">
        <f>MEMORIAL!J731</f>
        <v>2</v>
      </c>
      <c r="G204" s="34">
        <v>34.5</v>
      </c>
      <c r="H204" s="34">
        <f t="shared" si="19"/>
        <v>43.611449999999998</v>
      </c>
      <c r="I204" s="34">
        <f t="shared" si="18"/>
        <v>87.22</v>
      </c>
      <c r="J204" s="327">
        <f t="shared" si="20"/>
        <v>5.3318310991290561E-5</v>
      </c>
      <c r="K204" s="322">
        <f t="shared" si="21"/>
        <v>0.99966311410222175</v>
      </c>
      <c r="L204" s="330" t="s">
        <v>725</v>
      </c>
    </row>
    <row r="205" spans="1:12" ht="26.25">
      <c r="A205" s="72" t="s">
        <v>440</v>
      </c>
      <c r="B205" s="68">
        <v>89710</v>
      </c>
      <c r="C205" s="68" t="s">
        <v>16</v>
      </c>
      <c r="D205" s="270" t="s">
        <v>633</v>
      </c>
      <c r="E205" s="68" t="s">
        <v>17</v>
      </c>
      <c r="F205" s="33">
        <f>MEMORIAL!J834</f>
        <v>6</v>
      </c>
      <c r="G205" s="34">
        <v>11.08</v>
      </c>
      <c r="H205" s="34">
        <f t="shared" si="19"/>
        <v>14.006228</v>
      </c>
      <c r="I205" s="34">
        <f t="shared" si="18"/>
        <v>84.04</v>
      </c>
      <c r="J205" s="327">
        <f t="shared" si="20"/>
        <v>5.1374350558450574E-5</v>
      </c>
      <c r="K205" s="322">
        <f t="shared" si="21"/>
        <v>0.99971448845278021</v>
      </c>
      <c r="L205" s="330" t="s">
        <v>725</v>
      </c>
    </row>
    <row r="206" spans="1:12" ht="26.25">
      <c r="A206" s="68" t="s">
        <v>158</v>
      </c>
      <c r="B206" s="72">
        <v>37559</v>
      </c>
      <c r="C206" s="40" t="s">
        <v>16</v>
      </c>
      <c r="D206" s="270" t="s">
        <v>624</v>
      </c>
      <c r="E206" s="68" t="s">
        <v>17</v>
      </c>
      <c r="F206" s="33">
        <f>MEMORIAL!J1046</f>
        <v>2</v>
      </c>
      <c r="G206" s="33">
        <v>31.78</v>
      </c>
      <c r="H206" s="34">
        <f t="shared" si="19"/>
        <v>40.173098000000003</v>
      </c>
      <c r="I206" s="34">
        <f t="shared" si="18"/>
        <v>80.349999999999994</v>
      </c>
      <c r="J206" s="327">
        <f t="shared" si="20"/>
        <v>4.9118622886381525E-5</v>
      </c>
      <c r="K206" s="322">
        <f t="shared" si="21"/>
        <v>0.99976360707566658</v>
      </c>
      <c r="L206" s="330" t="s">
        <v>725</v>
      </c>
    </row>
    <row r="207" spans="1:12" ht="26.25">
      <c r="A207" s="45" t="s">
        <v>447</v>
      </c>
      <c r="B207" s="72">
        <v>95542</v>
      </c>
      <c r="C207" s="32" t="s">
        <v>16</v>
      </c>
      <c r="D207" s="270" t="s">
        <v>760</v>
      </c>
      <c r="E207" s="31" t="s">
        <v>17</v>
      </c>
      <c r="F207" s="33">
        <f>MEMORIAL!J1002</f>
        <v>2</v>
      </c>
      <c r="G207" s="33">
        <v>30.9</v>
      </c>
      <c r="H207" s="34">
        <f t="shared" si="19"/>
        <v>39.060690000000001</v>
      </c>
      <c r="I207" s="34">
        <f t="shared" si="18"/>
        <v>78.12</v>
      </c>
      <c r="J207" s="327">
        <f t="shared" si="20"/>
        <v>4.7755405350144678E-5</v>
      </c>
      <c r="K207" s="322">
        <f t="shared" si="21"/>
        <v>0.99981136248101676</v>
      </c>
      <c r="L207" s="330" t="s">
        <v>725</v>
      </c>
    </row>
    <row r="208" spans="1:12" ht="39">
      <c r="A208" s="72" t="s">
        <v>577</v>
      </c>
      <c r="B208" s="40">
        <v>89848</v>
      </c>
      <c r="C208" s="68" t="s">
        <v>16</v>
      </c>
      <c r="D208" s="270" t="s">
        <v>570</v>
      </c>
      <c r="E208" s="40" t="s">
        <v>209</v>
      </c>
      <c r="F208" s="33">
        <f>MEMORIAL!J883</f>
        <v>2</v>
      </c>
      <c r="G208" s="34">
        <v>29.27</v>
      </c>
      <c r="H208" s="34">
        <f t="shared" si="19"/>
        <v>37.000206999999996</v>
      </c>
      <c r="I208" s="34">
        <f t="shared" si="18"/>
        <v>74</v>
      </c>
      <c r="J208" s="327">
        <f t="shared" si="20"/>
        <v>4.5236815103823682E-5</v>
      </c>
      <c r="K208" s="322">
        <f t="shared" si="21"/>
        <v>0.99985659929612059</v>
      </c>
      <c r="L208" s="330" t="s">
        <v>725</v>
      </c>
    </row>
    <row r="209" spans="1:12" ht="51.75">
      <c r="A209" s="72" t="s">
        <v>587</v>
      </c>
      <c r="B209" s="68">
        <v>89796</v>
      </c>
      <c r="C209" s="68" t="s">
        <v>16</v>
      </c>
      <c r="D209" s="270" t="s">
        <v>582</v>
      </c>
      <c r="E209" s="40" t="s">
        <v>190</v>
      </c>
      <c r="F209" s="33">
        <f>MEMORIAL!J924</f>
        <v>1</v>
      </c>
      <c r="G209" s="34">
        <v>39</v>
      </c>
      <c r="H209" s="34">
        <f t="shared" si="19"/>
        <v>49.299900000000001</v>
      </c>
      <c r="I209" s="34">
        <f t="shared" si="18"/>
        <v>49.3</v>
      </c>
      <c r="J209" s="327">
        <f t="shared" si="20"/>
        <v>3.0137499792141991E-5</v>
      </c>
      <c r="K209" s="322">
        <f t="shared" si="21"/>
        <v>0.99988673679591278</v>
      </c>
      <c r="L209" s="330" t="s">
        <v>725</v>
      </c>
    </row>
    <row r="210" spans="1:12" ht="23.25">
      <c r="A210" s="52" t="s">
        <v>180</v>
      </c>
      <c r="B210" s="52">
        <v>99823</v>
      </c>
      <c r="C210" s="52" t="s">
        <v>16</v>
      </c>
      <c r="D210" s="270" t="s">
        <v>594</v>
      </c>
      <c r="E210" s="52" t="s">
        <v>13</v>
      </c>
      <c r="F210" s="33">
        <f>MEMORIAL!G1279</f>
        <v>21.9</v>
      </c>
      <c r="G210" s="33">
        <v>1.76</v>
      </c>
      <c r="H210" s="34">
        <f t="shared" si="19"/>
        <v>2.2248160000000001</v>
      </c>
      <c r="I210" s="34">
        <f t="shared" si="18"/>
        <v>48.72</v>
      </c>
      <c r="J210" s="327">
        <f t="shared" si="20"/>
        <v>2.978294097105797E-5</v>
      </c>
      <c r="K210" s="322">
        <f t="shared" si="21"/>
        <v>0.99991651973688389</v>
      </c>
      <c r="L210" s="330" t="s">
        <v>725</v>
      </c>
    </row>
    <row r="211" spans="1:12" ht="23.25">
      <c r="A211" s="72" t="s">
        <v>585</v>
      </c>
      <c r="B211" s="68">
        <v>96624</v>
      </c>
      <c r="C211" s="68" t="s">
        <v>16</v>
      </c>
      <c r="D211" s="270" t="s">
        <v>581</v>
      </c>
      <c r="E211" s="40" t="s">
        <v>179</v>
      </c>
      <c r="F211" s="33">
        <f>MEMORIAL!J906</f>
        <v>0.31400000000000006</v>
      </c>
      <c r="G211" s="34">
        <v>116.41</v>
      </c>
      <c r="H211" s="34">
        <f t="shared" si="19"/>
        <v>147.15388099999998</v>
      </c>
      <c r="I211" s="34">
        <f t="shared" si="18"/>
        <v>46.21</v>
      </c>
      <c r="J211" s="327">
        <f t="shared" si="20"/>
        <v>2.8248557107401248E-5</v>
      </c>
      <c r="K211" s="322">
        <f t="shared" si="21"/>
        <v>0.99994476829399126</v>
      </c>
      <c r="L211" s="330" t="s">
        <v>725</v>
      </c>
    </row>
    <row r="212" spans="1:12" ht="39">
      <c r="A212" s="72" t="s">
        <v>586</v>
      </c>
      <c r="B212" s="68">
        <v>89848</v>
      </c>
      <c r="C212" s="68" t="s">
        <v>16</v>
      </c>
      <c r="D212" s="270" t="s">
        <v>570</v>
      </c>
      <c r="E212" s="40" t="s">
        <v>209</v>
      </c>
      <c r="F212" s="33">
        <f>MEMORIAL!J918</f>
        <v>1</v>
      </c>
      <c r="G212" s="34">
        <v>29.27</v>
      </c>
      <c r="H212" s="34">
        <f t="shared" si="19"/>
        <v>37.000206999999996</v>
      </c>
      <c r="I212" s="34">
        <f t="shared" si="18"/>
        <v>37</v>
      </c>
      <c r="J212" s="327">
        <f t="shared" si="20"/>
        <v>2.2618407551911841E-5</v>
      </c>
      <c r="K212" s="322">
        <f t="shared" si="21"/>
        <v>0.99996738670154317</v>
      </c>
      <c r="L212" s="330" t="s">
        <v>725</v>
      </c>
    </row>
    <row r="213" spans="1:12" ht="26.25">
      <c r="A213" s="72" t="s">
        <v>441</v>
      </c>
      <c r="B213" s="68">
        <v>89798</v>
      </c>
      <c r="C213" s="68" t="s">
        <v>16</v>
      </c>
      <c r="D213" s="270" t="s">
        <v>634</v>
      </c>
      <c r="E213" s="68" t="s">
        <v>24</v>
      </c>
      <c r="F213" s="33">
        <f>MEMORIAL!C840</f>
        <v>2</v>
      </c>
      <c r="G213" s="34">
        <v>12.98</v>
      </c>
      <c r="H213" s="34">
        <f t="shared" si="19"/>
        <v>16.408018000000002</v>
      </c>
      <c r="I213" s="34">
        <f t="shared" si="18"/>
        <v>32.82</v>
      </c>
      <c r="J213" s="327">
        <f t="shared" si="20"/>
        <v>2.0063138806858017E-5</v>
      </c>
      <c r="K213" s="322">
        <f t="shared" si="21"/>
        <v>0.99998744984035004</v>
      </c>
      <c r="L213" s="330" t="s">
        <v>725</v>
      </c>
    </row>
    <row r="214" spans="1:12" ht="26.25">
      <c r="A214" s="45" t="s">
        <v>457</v>
      </c>
      <c r="B214" s="45">
        <v>93657</v>
      </c>
      <c r="C214" s="45" t="s">
        <v>16</v>
      </c>
      <c r="D214" s="270" t="s">
        <v>623</v>
      </c>
      <c r="E214" s="31" t="s">
        <v>17</v>
      </c>
      <c r="F214" s="33">
        <f>MEMORIAL!J1078</f>
        <v>1</v>
      </c>
      <c r="G214" s="33">
        <v>16.239999999999998</v>
      </c>
      <c r="H214" s="34">
        <f t="shared" si="19"/>
        <v>20.528983999999998</v>
      </c>
      <c r="I214" s="34">
        <f t="shared" si="18"/>
        <v>20.53</v>
      </c>
      <c r="J214" s="327">
        <f t="shared" si="20"/>
        <v>1.2550159649750004E-5</v>
      </c>
      <c r="K214" s="322">
        <f t="shared" si="21"/>
        <v>0.99999999999999978</v>
      </c>
      <c r="L214" s="330" t="s">
        <v>725</v>
      </c>
    </row>
    <row r="215" spans="1:12">
      <c r="I215" s="321">
        <f>SUM(I9:I214)</f>
        <v>1635835.7640820094</v>
      </c>
    </row>
  </sheetData>
  <autoFilter ref="A8:K8" xr:uid="{2D60B4A5-DABE-4A6D-8005-512F721339E5}">
    <sortState xmlns:xlrd2="http://schemas.microsoft.com/office/spreadsheetml/2017/richdata2" ref="A9:K214">
      <sortCondition descending="1" ref="I8"/>
    </sortState>
  </autoFilter>
  <mergeCells count="2">
    <mergeCell ref="A1:I1"/>
    <mergeCell ref="A6:L6"/>
  </mergeCells>
  <conditionalFormatting sqref="F8">
    <cfRule type="cellIs" dxfId="3" priority="2" stopIfTrue="1" operator="equal">
      <formula>0</formula>
    </cfRule>
  </conditionalFormatting>
  <conditionalFormatting sqref="G8:H8">
    <cfRule type="cellIs" dxfId="2" priority="1" stopIfTrue="1" operator="equal">
      <formula>0</formula>
    </cfRule>
  </conditionalFormatting>
  <pageMargins left="0.51181102362204722" right="0.51181102362204722" top="0.39370078740157483" bottom="0.78740157480314965" header="0.31496062992125984" footer="0.31496062992125984"/>
  <pageSetup paperSize="9" scale="58" orientation="portrait" horizontalDpi="4294967293" r:id="rId1"/>
  <headerFooter>
    <oddFooter>&amp;C&amp;G&amp;R&amp;G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B5D3-2376-424E-90AF-DB2F592343B1}">
  <dimension ref="A1:K302"/>
  <sheetViews>
    <sheetView view="pageBreakPreview" zoomScale="115" zoomScaleNormal="100" zoomScaleSheetLayoutView="115" workbookViewId="0">
      <selection activeCell="K13" sqref="K13"/>
    </sheetView>
  </sheetViews>
  <sheetFormatPr defaultRowHeight="15"/>
  <cols>
    <col min="4" max="4" width="51.28515625" customWidth="1"/>
    <col min="7" max="7" width="12.140625" customWidth="1"/>
    <col min="8" max="8" width="10.85546875" customWidth="1"/>
    <col min="9" max="9" width="14.85546875" customWidth="1"/>
    <col min="10" max="10" width="3.85546875" customWidth="1"/>
    <col min="11" max="11" width="15.140625" bestFit="1" customWidth="1"/>
  </cols>
  <sheetData>
    <row r="1" spans="1:11" ht="93" customHeight="1">
      <c r="A1" s="339"/>
      <c r="B1" s="339"/>
      <c r="C1" s="339"/>
      <c r="D1" s="339"/>
      <c r="E1" s="339"/>
      <c r="F1" s="339"/>
      <c r="G1" s="339"/>
      <c r="H1" s="339"/>
      <c r="I1" s="339"/>
    </row>
    <row r="2" spans="1:11">
      <c r="A2" s="1" t="s">
        <v>219</v>
      </c>
      <c r="B2" s="2"/>
      <c r="C2" s="2"/>
      <c r="D2" s="2"/>
      <c r="E2" s="2"/>
      <c r="F2" s="2"/>
      <c r="G2" s="182" t="s">
        <v>353</v>
      </c>
      <c r="H2" s="179" t="s">
        <v>354</v>
      </c>
      <c r="I2" s="3"/>
    </row>
    <row r="3" spans="1:11">
      <c r="A3" s="1" t="s">
        <v>742</v>
      </c>
      <c r="B3" s="2"/>
      <c r="C3" s="2"/>
      <c r="D3" s="2"/>
      <c r="E3" s="2"/>
      <c r="F3" s="4"/>
      <c r="G3" s="183">
        <f>BDI!D35</f>
        <v>0.2641</v>
      </c>
      <c r="H3" s="3" t="s">
        <v>351</v>
      </c>
      <c r="I3" s="181">
        <v>0.84299999999999997</v>
      </c>
    </row>
    <row r="4" spans="1:11">
      <c r="A4" s="1" t="s">
        <v>350</v>
      </c>
      <c r="B4" s="2"/>
      <c r="C4" s="2"/>
      <c r="D4" s="2"/>
      <c r="E4" s="2"/>
      <c r="F4" s="2"/>
      <c r="G4" s="184">
        <f>G3+1</f>
        <v>1.2641</v>
      </c>
      <c r="H4" s="3" t="s">
        <v>352</v>
      </c>
      <c r="I4" s="181">
        <v>0.46550000000000002</v>
      </c>
    </row>
    <row r="5" spans="1:11">
      <c r="A5" s="2"/>
      <c r="B5" s="2"/>
      <c r="C5" s="2"/>
      <c r="D5" s="2"/>
      <c r="E5" s="2"/>
      <c r="F5" s="2"/>
      <c r="G5" s="3"/>
      <c r="H5" s="3"/>
    </row>
    <row r="6" spans="1:11" ht="15.75">
      <c r="A6" s="343" t="s">
        <v>0</v>
      </c>
      <c r="B6" s="344"/>
      <c r="C6" s="344"/>
      <c r="D6" s="344"/>
      <c r="E6" s="344"/>
      <c r="F6" s="344"/>
      <c r="G6" s="344"/>
      <c r="H6" s="344"/>
      <c r="I6" s="345"/>
    </row>
    <row r="7" spans="1:11" ht="15.75" thickBot="1">
      <c r="A7" s="10"/>
      <c r="B7" s="10"/>
      <c r="C7" s="10"/>
      <c r="D7" s="108"/>
      <c r="E7" s="11"/>
      <c r="F7" s="12"/>
      <c r="G7" s="13"/>
      <c r="H7" s="13"/>
      <c r="I7" s="14"/>
    </row>
    <row r="8" spans="1:11" ht="26.25" thickBot="1">
      <c r="A8" s="15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7" t="s">
        <v>6</v>
      </c>
      <c r="G8" s="18" t="s">
        <v>7</v>
      </c>
      <c r="H8" s="18" t="s">
        <v>8</v>
      </c>
      <c r="I8" s="19" t="s">
        <v>9</v>
      </c>
    </row>
    <row r="9" spans="1:11">
      <c r="A9" s="20"/>
      <c r="B9" s="20"/>
      <c r="C9" s="20"/>
      <c r="D9" s="20"/>
      <c r="E9" s="21"/>
      <c r="F9" s="22"/>
      <c r="G9" s="6"/>
      <c r="H9" s="6"/>
      <c r="I9" s="23"/>
    </row>
    <row r="10" spans="1:11">
      <c r="A10" s="24">
        <v>1</v>
      </c>
      <c r="B10" s="25"/>
      <c r="C10" s="25"/>
      <c r="D10" s="26" t="s">
        <v>10</v>
      </c>
      <c r="E10" s="27"/>
      <c r="F10" s="28"/>
      <c r="G10" s="29"/>
      <c r="H10" s="29"/>
      <c r="I10" s="30">
        <f>SUM(I11:I19)</f>
        <v>69067.89</v>
      </c>
      <c r="K10" s="180">
        <f>I10/I302</f>
        <v>4.222177526407072E-2</v>
      </c>
    </row>
    <row r="11" spans="1:11" ht="26.25">
      <c r="A11" s="31" t="s">
        <v>11</v>
      </c>
      <c r="B11" s="31">
        <v>51</v>
      </c>
      <c r="C11" s="32" t="s">
        <v>12</v>
      </c>
      <c r="D11" s="270" t="s">
        <v>656</v>
      </c>
      <c r="E11" s="31" t="s">
        <v>13</v>
      </c>
      <c r="F11" s="33">
        <f>MEMORIAL!G13</f>
        <v>6</v>
      </c>
      <c r="G11" s="33">
        <v>346.26</v>
      </c>
      <c r="H11" s="34">
        <f t="shared" ref="H11:H19" si="0">G11*$G$4</f>
        <v>437.707266</v>
      </c>
      <c r="I11" s="34">
        <f>ROUND(F11*H11,2)</f>
        <v>2626.24</v>
      </c>
    </row>
    <row r="12" spans="1:11">
      <c r="A12" s="31" t="s">
        <v>14</v>
      </c>
      <c r="B12" s="35">
        <v>98459</v>
      </c>
      <c r="C12" s="37" t="s">
        <v>16</v>
      </c>
      <c r="D12" s="270" t="s">
        <v>743</v>
      </c>
      <c r="E12" s="31" t="s">
        <v>13</v>
      </c>
      <c r="F12" s="33">
        <f>MEMORIAL!G19</f>
        <v>210.52</v>
      </c>
      <c r="G12" s="33">
        <v>112.57</v>
      </c>
      <c r="H12" s="34">
        <f t="shared" si="0"/>
        <v>142.29973699999999</v>
      </c>
      <c r="I12" s="34">
        <f t="shared" ref="I12:I19" si="1">ROUND(F12*H12,2)</f>
        <v>29956.94</v>
      </c>
    </row>
    <row r="13" spans="1:11" ht="39">
      <c r="A13" s="31" t="s">
        <v>15</v>
      </c>
      <c r="B13" s="38">
        <v>101533</v>
      </c>
      <c r="C13" s="37" t="s">
        <v>16</v>
      </c>
      <c r="D13" s="270" t="s">
        <v>657</v>
      </c>
      <c r="E13" s="31" t="s">
        <v>17</v>
      </c>
      <c r="F13" s="33">
        <f>MEMORIAL!J26</f>
        <v>1</v>
      </c>
      <c r="G13" s="33">
        <v>1414.18</v>
      </c>
      <c r="H13" s="34">
        <f t="shared" si="0"/>
        <v>1787.6649380000001</v>
      </c>
      <c r="I13" s="34">
        <f t="shared" si="1"/>
        <v>1787.66</v>
      </c>
    </row>
    <row r="14" spans="1:11" ht="52.5" customHeight="1">
      <c r="A14" s="31" t="s">
        <v>18</v>
      </c>
      <c r="B14" s="36">
        <v>95635</v>
      </c>
      <c r="C14" s="37" t="s">
        <v>16</v>
      </c>
      <c r="D14" s="270" t="s">
        <v>658</v>
      </c>
      <c r="E14" s="32" t="s">
        <v>17</v>
      </c>
      <c r="F14" s="33">
        <f>MEMORIAL!J32</f>
        <v>1</v>
      </c>
      <c r="G14" s="33">
        <v>174.92</v>
      </c>
      <c r="H14" s="34">
        <f t="shared" si="0"/>
        <v>221.11637199999998</v>
      </c>
      <c r="I14" s="34">
        <f t="shared" si="1"/>
        <v>221.12</v>
      </c>
    </row>
    <row r="15" spans="1:11" ht="39">
      <c r="A15" s="31" t="s">
        <v>19</v>
      </c>
      <c r="B15" s="36">
        <v>93206</v>
      </c>
      <c r="C15" s="37" t="s">
        <v>16</v>
      </c>
      <c r="D15" s="270" t="s">
        <v>659</v>
      </c>
      <c r="E15" s="40" t="s">
        <v>13</v>
      </c>
      <c r="F15" s="33">
        <f>MEMORIAL!G38</f>
        <v>5</v>
      </c>
      <c r="G15" s="33">
        <v>1043.1300000000001</v>
      </c>
      <c r="H15" s="34">
        <f t="shared" si="0"/>
        <v>1318.6206330000002</v>
      </c>
      <c r="I15" s="34">
        <f t="shared" si="1"/>
        <v>6593.1</v>
      </c>
    </row>
    <row r="16" spans="1:11" ht="39">
      <c r="A16" s="31" t="s">
        <v>20</v>
      </c>
      <c r="B16" s="31">
        <v>93584</v>
      </c>
      <c r="C16" s="37" t="s">
        <v>16</v>
      </c>
      <c r="D16" s="270" t="s">
        <v>660</v>
      </c>
      <c r="E16" s="31" t="s">
        <v>13</v>
      </c>
      <c r="F16" s="33">
        <f>MEMORIAL!G44</f>
        <v>5</v>
      </c>
      <c r="G16" s="33">
        <v>862.87</v>
      </c>
      <c r="H16" s="34">
        <f t="shared" si="0"/>
        <v>1090.7539670000001</v>
      </c>
      <c r="I16" s="34">
        <f t="shared" si="1"/>
        <v>5453.77</v>
      </c>
    </row>
    <row r="17" spans="1:11" ht="39">
      <c r="A17" s="31" t="s">
        <v>21</v>
      </c>
      <c r="B17" s="38">
        <v>93213</v>
      </c>
      <c r="C17" s="37" t="s">
        <v>16</v>
      </c>
      <c r="D17" s="270" t="s">
        <v>661</v>
      </c>
      <c r="E17" s="38" t="s">
        <v>13</v>
      </c>
      <c r="F17" s="33">
        <f>MEMORIAL!G50</f>
        <v>5</v>
      </c>
      <c r="G17" s="33">
        <v>963.59</v>
      </c>
      <c r="H17" s="34">
        <f t="shared" si="0"/>
        <v>1218.0741190000001</v>
      </c>
      <c r="I17" s="34">
        <f t="shared" si="1"/>
        <v>6090.37</v>
      </c>
    </row>
    <row r="18" spans="1:11" ht="39">
      <c r="A18" s="31" t="s">
        <v>22</v>
      </c>
      <c r="B18" s="38">
        <v>99059</v>
      </c>
      <c r="C18" s="32" t="s">
        <v>16</v>
      </c>
      <c r="D18" s="270" t="s">
        <v>662</v>
      </c>
      <c r="E18" s="38" t="s">
        <v>24</v>
      </c>
      <c r="F18" s="33">
        <f>MEMORIAL!G56</f>
        <v>181</v>
      </c>
      <c r="G18" s="33">
        <v>47.86</v>
      </c>
      <c r="H18" s="34">
        <f t="shared" si="0"/>
        <v>60.499825999999999</v>
      </c>
      <c r="I18" s="34">
        <f t="shared" si="1"/>
        <v>10950.47</v>
      </c>
    </row>
    <row r="19" spans="1:11" ht="26.25">
      <c r="A19" s="31" t="s">
        <v>23</v>
      </c>
      <c r="B19" s="35">
        <v>98524</v>
      </c>
      <c r="C19" s="32" t="s">
        <v>16</v>
      </c>
      <c r="D19" s="270" t="s">
        <v>663</v>
      </c>
      <c r="E19" s="31" t="s">
        <v>13</v>
      </c>
      <c r="F19" s="33">
        <f>MEMORIAL!G62</f>
        <v>2020.14</v>
      </c>
      <c r="G19" s="33">
        <v>2.11</v>
      </c>
      <c r="H19" s="34">
        <f t="shared" si="0"/>
        <v>2.6672509999999998</v>
      </c>
      <c r="I19" s="34">
        <f t="shared" si="1"/>
        <v>5388.22</v>
      </c>
    </row>
    <row r="20" spans="1:11">
      <c r="A20" s="42"/>
      <c r="B20" s="42"/>
      <c r="C20" s="42"/>
      <c r="D20" s="98"/>
      <c r="E20" s="21"/>
      <c r="F20" s="43"/>
      <c r="G20" s="44"/>
      <c r="H20" s="44"/>
      <c r="I20" s="44"/>
    </row>
    <row r="21" spans="1:11">
      <c r="A21" s="24" t="s">
        <v>372</v>
      </c>
      <c r="B21" s="25"/>
      <c r="C21" s="25"/>
      <c r="D21" s="26" t="s">
        <v>358</v>
      </c>
      <c r="E21" s="27"/>
      <c r="F21" s="28"/>
      <c r="G21" s="29"/>
      <c r="H21" s="29"/>
      <c r="I21" s="30">
        <f>SUM(I22)</f>
        <v>81560.44</v>
      </c>
      <c r="K21" s="316">
        <f>I21/I302</f>
        <v>4.9858574919817648E-2</v>
      </c>
    </row>
    <row r="22" spans="1:11">
      <c r="A22" s="45" t="s">
        <v>26</v>
      </c>
      <c r="B22" s="35" t="str">
        <f>COMPOSIÇÕES!A8</f>
        <v>COMP00</v>
      </c>
      <c r="C22" s="233"/>
      <c r="D22" s="232" t="str">
        <f>COMPOSIÇÕES!C8</f>
        <v>ADMINISTRAÇÃO DA OBRA</v>
      </c>
      <c r="E22" s="35" t="s">
        <v>359</v>
      </c>
      <c r="F22" s="33">
        <f>MEMORIAL!J68</f>
        <v>8</v>
      </c>
      <c r="G22" s="47">
        <f>COMPOSIÇÕES!G14</f>
        <v>8065.07</v>
      </c>
      <c r="H22" s="34">
        <f>G22*$G$4</f>
        <v>10195.054987</v>
      </c>
      <c r="I22" s="34">
        <f t="shared" ref="I22" si="2">ROUND(F22*H22,2)</f>
        <v>81560.44</v>
      </c>
    </row>
    <row r="23" spans="1:11">
      <c r="A23" s="42"/>
      <c r="B23" s="42"/>
      <c r="C23" s="42"/>
      <c r="D23" s="98"/>
      <c r="E23" s="21"/>
      <c r="F23" s="43"/>
      <c r="G23" s="44"/>
      <c r="H23" s="44"/>
      <c r="I23" s="44"/>
    </row>
    <row r="24" spans="1:11">
      <c r="A24" s="24" t="s">
        <v>373</v>
      </c>
      <c r="B24" s="25"/>
      <c r="C24" s="25"/>
      <c r="D24" s="26" t="s">
        <v>25</v>
      </c>
      <c r="E24" s="27"/>
      <c r="F24" s="28"/>
      <c r="G24" s="29"/>
      <c r="H24" s="29"/>
      <c r="I24" s="30">
        <f>SUM(I25:I30)</f>
        <v>30683.140000000003</v>
      </c>
    </row>
    <row r="25" spans="1:11" ht="39">
      <c r="A25" s="45" t="s">
        <v>31</v>
      </c>
      <c r="B25" s="35">
        <v>101118</v>
      </c>
      <c r="C25" s="35" t="s">
        <v>16</v>
      </c>
      <c r="D25" s="270" t="s">
        <v>744</v>
      </c>
      <c r="E25" s="35" t="s">
        <v>27</v>
      </c>
      <c r="F25" s="33">
        <f>MEMORIAL!H74</f>
        <v>181.41</v>
      </c>
      <c r="G25" s="47">
        <v>3.25</v>
      </c>
      <c r="H25" s="34">
        <f t="shared" ref="H25:H30" si="3">G25*$G$4</f>
        <v>4.1083249999999998</v>
      </c>
      <c r="I25" s="34">
        <f t="shared" ref="I25:I30" si="4">ROUND(F25*H25,2)</f>
        <v>745.29</v>
      </c>
    </row>
    <row r="26" spans="1:11" ht="26.25">
      <c r="A26" s="45" t="s">
        <v>41</v>
      </c>
      <c r="B26" s="35">
        <v>6077</v>
      </c>
      <c r="C26" s="35" t="s">
        <v>16</v>
      </c>
      <c r="D26" s="270" t="s">
        <v>729</v>
      </c>
      <c r="E26" s="35" t="s">
        <v>27</v>
      </c>
      <c r="F26" s="33">
        <f>MEMORIAL!H82</f>
        <v>346.71000000000004</v>
      </c>
      <c r="G26" s="47">
        <v>48.82</v>
      </c>
      <c r="H26" s="34">
        <f t="shared" si="3"/>
        <v>61.713362000000004</v>
      </c>
      <c r="I26" s="34">
        <f t="shared" ref="I26:I27" si="5">ROUND(F26*H26,2)</f>
        <v>21396.639999999999</v>
      </c>
    </row>
    <row r="27" spans="1:11" ht="39">
      <c r="A27" s="45" t="s">
        <v>374</v>
      </c>
      <c r="B27" s="35">
        <v>95426</v>
      </c>
      <c r="C27" s="35" t="s">
        <v>16</v>
      </c>
      <c r="D27" s="270" t="s">
        <v>730</v>
      </c>
      <c r="E27" s="35" t="s">
        <v>27</v>
      </c>
      <c r="F27" s="33">
        <f>MEMORIAL!H90</f>
        <v>693.42000000000007</v>
      </c>
      <c r="G27" s="47">
        <v>1.99</v>
      </c>
      <c r="H27" s="34">
        <f t="shared" si="3"/>
        <v>2.5155590000000001</v>
      </c>
      <c r="I27" s="34">
        <f t="shared" si="5"/>
        <v>1744.34</v>
      </c>
    </row>
    <row r="28" spans="1:11" ht="39">
      <c r="A28" s="45" t="s">
        <v>375</v>
      </c>
      <c r="B28" s="35">
        <v>96386</v>
      </c>
      <c r="C28" s="35" t="s">
        <v>16</v>
      </c>
      <c r="D28" s="270" t="s">
        <v>748</v>
      </c>
      <c r="E28" s="35" t="s">
        <v>27</v>
      </c>
      <c r="F28" s="33">
        <f>MEMORIAL!H95</f>
        <v>346.71000000000004</v>
      </c>
      <c r="G28" s="47">
        <v>7.16</v>
      </c>
      <c r="H28" s="34">
        <f t="shared" si="3"/>
        <v>9.0509559999999993</v>
      </c>
      <c r="I28" s="34">
        <f t="shared" ref="I28" si="6">ROUND(F28*H28,2)</f>
        <v>3138.06</v>
      </c>
    </row>
    <row r="29" spans="1:11" ht="26.25">
      <c r="A29" s="45" t="s">
        <v>728</v>
      </c>
      <c r="B29" s="35">
        <v>93358</v>
      </c>
      <c r="C29" s="35" t="s">
        <v>16</v>
      </c>
      <c r="D29" s="270" t="s">
        <v>28</v>
      </c>
      <c r="E29" s="35" t="s">
        <v>27</v>
      </c>
      <c r="F29" s="33">
        <f>MEMORIAL!H140</f>
        <v>35.297500000000007</v>
      </c>
      <c r="G29" s="47">
        <v>59.02</v>
      </c>
      <c r="H29" s="34">
        <f t="shared" si="3"/>
        <v>74.607182000000009</v>
      </c>
      <c r="I29" s="34">
        <f t="shared" si="4"/>
        <v>2633.45</v>
      </c>
    </row>
    <row r="30" spans="1:11" ht="26.25">
      <c r="A30" s="45" t="s">
        <v>747</v>
      </c>
      <c r="B30" s="35">
        <v>93382</v>
      </c>
      <c r="C30" s="35" t="s">
        <v>16</v>
      </c>
      <c r="D30" s="270" t="s">
        <v>29</v>
      </c>
      <c r="E30" s="35" t="s">
        <v>27</v>
      </c>
      <c r="F30" s="33">
        <f>MEMORIAL!H148</f>
        <v>35.297500000000007</v>
      </c>
      <c r="G30" s="47">
        <v>22.98</v>
      </c>
      <c r="H30" s="34">
        <f t="shared" si="3"/>
        <v>29.049018</v>
      </c>
      <c r="I30" s="34">
        <f t="shared" si="4"/>
        <v>1025.3599999999999</v>
      </c>
    </row>
    <row r="31" spans="1:11">
      <c r="A31" s="42"/>
      <c r="B31" s="42"/>
      <c r="C31" s="42"/>
      <c r="D31" s="98"/>
      <c r="E31" s="21"/>
      <c r="F31" s="43"/>
      <c r="G31" s="44"/>
      <c r="H31" s="34"/>
      <c r="I31" s="44"/>
    </row>
    <row r="32" spans="1:11">
      <c r="A32" s="24" t="s">
        <v>376</v>
      </c>
      <c r="B32" s="25"/>
      <c r="C32" s="25"/>
      <c r="D32" s="26" t="s">
        <v>30</v>
      </c>
      <c r="E32" s="27"/>
      <c r="F32" s="28"/>
      <c r="G32" s="48"/>
      <c r="H32" s="29"/>
      <c r="I32" s="30">
        <f>SUM(I34:I49)</f>
        <v>78230.110000000015</v>
      </c>
    </row>
    <row r="33" spans="1:9">
      <c r="A33" s="8" t="s">
        <v>44</v>
      </c>
      <c r="B33" s="7"/>
      <c r="C33" s="7"/>
      <c r="D33" s="49" t="s">
        <v>32</v>
      </c>
      <c r="E33" s="39"/>
      <c r="F33" s="50"/>
      <c r="G33" s="6"/>
      <c r="H33" s="34"/>
      <c r="I33" s="51"/>
    </row>
    <row r="34" spans="1:9" ht="39">
      <c r="A34" s="32" t="s">
        <v>46</v>
      </c>
      <c r="B34" s="40">
        <v>96619</v>
      </c>
      <c r="C34" s="52" t="s">
        <v>16</v>
      </c>
      <c r="D34" s="270" t="s">
        <v>33</v>
      </c>
      <c r="E34" s="40" t="s">
        <v>13</v>
      </c>
      <c r="F34" s="33">
        <f>MEMORIAL!H197</f>
        <v>35.297500000000007</v>
      </c>
      <c r="G34" s="47">
        <v>24.69</v>
      </c>
      <c r="H34" s="34">
        <f t="shared" ref="H34:H40" si="7">G34*$G$4</f>
        <v>31.210629000000001</v>
      </c>
      <c r="I34" s="34">
        <f t="shared" ref="I34:I40" si="8">ROUND(F34*H34,2)</f>
        <v>1101.6600000000001</v>
      </c>
    </row>
    <row r="35" spans="1:9" ht="51.75">
      <c r="A35" s="32" t="s">
        <v>48</v>
      </c>
      <c r="B35" s="40">
        <v>96542</v>
      </c>
      <c r="C35" s="52" t="s">
        <v>16</v>
      </c>
      <c r="D35" s="270" t="s">
        <v>34</v>
      </c>
      <c r="E35" s="32" t="s">
        <v>13</v>
      </c>
      <c r="F35" s="33">
        <f>MEMORIAL!G203</f>
        <v>85.59</v>
      </c>
      <c r="G35" s="47">
        <v>82.67</v>
      </c>
      <c r="H35" s="34">
        <f t="shared" si="7"/>
        <v>104.503147</v>
      </c>
      <c r="I35" s="34">
        <f t="shared" si="8"/>
        <v>8944.42</v>
      </c>
    </row>
    <row r="36" spans="1:9" ht="26.25">
      <c r="A36" s="32" t="s">
        <v>50</v>
      </c>
      <c r="B36" s="40">
        <v>96543</v>
      </c>
      <c r="C36" s="52" t="s">
        <v>16</v>
      </c>
      <c r="D36" s="270" t="s">
        <v>39</v>
      </c>
      <c r="E36" s="32" t="s">
        <v>36</v>
      </c>
      <c r="F36" s="33">
        <f>MEMORIAL!I210</f>
        <v>88.3</v>
      </c>
      <c r="G36" s="47">
        <v>19.579999999999998</v>
      </c>
      <c r="H36" s="34">
        <f t="shared" si="7"/>
        <v>24.751077999999996</v>
      </c>
      <c r="I36" s="34">
        <f t="shared" si="8"/>
        <v>2185.52</v>
      </c>
    </row>
    <row r="37" spans="1:9" ht="26.25">
      <c r="A37" s="32" t="s">
        <v>52</v>
      </c>
      <c r="B37" s="40">
        <v>96545</v>
      </c>
      <c r="C37" s="52" t="s">
        <v>16</v>
      </c>
      <c r="D37" s="270" t="s">
        <v>37</v>
      </c>
      <c r="E37" s="32" t="s">
        <v>36</v>
      </c>
      <c r="F37" s="33">
        <f>MEMORIAL!I216</f>
        <v>273.8</v>
      </c>
      <c r="G37" s="47">
        <v>18.63</v>
      </c>
      <c r="H37" s="34">
        <f t="shared" si="7"/>
        <v>23.550183000000001</v>
      </c>
      <c r="I37" s="34">
        <f t="shared" si="8"/>
        <v>6448.04</v>
      </c>
    </row>
    <row r="38" spans="1:9" ht="26.25">
      <c r="A38" s="32" t="s">
        <v>377</v>
      </c>
      <c r="B38" s="40">
        <v>96546</v>
      </c>
      <c r="C38" s="52" t="s">
        <v>16</v>
      </c>
      <c r="D38" s="270" t="s">
        <v>38</v>
      </c>
      <c r="E38" s="32" t="s">
        <v>36</v>
      </c>
      <c r="F38" s="33">
        <f>MEMORIAL!I223</f>
        <v>82.5</v>
      </c>
      <c r="G38" s="47">
        <v>16.989999999999998</v>
      </c>
      <c r="H38" s="34">
        <f t="shared" si="7"/>
        <v>21.477058999999997</v>
      </c>
      <c r="I38" s="34">
        <f t="shared" si="8"/>
        <v>1771.86</v>
      </c>
    </row>
    <row r="39" spans="1:9" ht="26.25">
      <c r="A39" s="32" t="s">
        <v>378</v>
      </c>
      <c r="B39" s="40">
        <v>96547</v>
      </c>
      <c r="C39" s="52" t="s">
        <v>16</v>
      </c>
      <c r="D39" s="270" t="s">
        <v>532</v>
      </c>
      <c r="E39" s="32" t="s">
        <v>36</v>
      </c>
      <c r="F39" s="33">
        <f>MEMORIAL!I229</f>
        <v>454.4</v>
      </c>
      <c r="G39" s="47">
        <v>15.23</v>
      </c>
      <c r="H39" s="34">
        <f t="shared" si="7"/>
        <v>19.252243</v>
      </c>
      <c r="I39" s="34">
        <f t="shared" si="8"/>
        <v>8748.2199999999993</v>
      </c>
    </row>
    <row r="40" spans="1:9" ht="39">
      <c r="A40" s="32" t="s">
        <v>379</v>
      </c>
      <c r="B40" s="40">
        <v>96558</v>
      </c>
      <c r="C40" s="52" t="s">
        <v>16</v>
      </c>
      <c r="D40" s="270" t="s">
        <v>749</v>
      </c>
      <c r="E40" s="32" t="s">
        <v>27</v>
      </c>
      <c r="F40" s="33">
        <f>MEMORIAL!H237</f>
        <v>12.35</v>
      </c>
      <c r="G40" s="47">
        <v>555.17999999999995</v>
      </c>
      <c r="H40" s="34">
        <f t="shared" si="7"/>
        <v>701.8030379999999</v>
      </c>
      <c r="I40" s="34">
        <f t="shared" si="8"/>
        <v>8667.27</v>
      </c>
    </row>
    <row r="41" spans="1:9">
      <c r="A41" s="8" t="s">
        <v>55</v>
      </c>
      <c r="B41" s="8"/>
      <c r="C41" s="8"/>
      <c r="D41" s="53" t="s">
        <v>42</v>
      </c>
      <c r="E41" s="39"/>
      <c r="F41" s="33"/>
      <c r="G41" s="47"/>
      <c r="H41" s="34"/>
      <c r="I41" s="51"/>
    </row>
    <row r="42" spans="1:9" ht="39">
      <c r="A42" s="32" t="s">
        <v>57</v>
      </c>
      <c r="B42" s="40">
        <v>96619</v>
      </c>
      <c r="C42" s="52" t="s">
        <v>16</v>
      </c>
      <c r="D42" s="270" t="s">
        <v>33</v>
      </c>
      <c r="E42" s="40" t="s">
        <v>13</v>
      </c>
      <c r="F42" s="33">
        <f>MEMORIAL!H244</f>
        <v>28.05</v>
      </c>
      <c r="G42" s="47">
        <v>24.69</v>
      </c>
      <c r="H42" s="34">
        <f t="shared" ref="H42:H49" si="9">G42*$G$4</f>
        <v>31.210629000000001</v>
      </c>
      <c r="I42" s="34">
        <f t="shared" ref="I42:I49" si="10">ROUND(F42*H42,2)</f>
        <v>875.46</v>
      </c>
    </row>
    <row r="43" spans="1:9" ht="51.75">
      <c r="A43" s="32" t="s">
        <v>59</v>
      </c>
      <c r="B43" s="40">
        <v>96542</v>
      </c>
      <c r="C43" s="52" t="s">
        <v>16</v>
      </c>
      <c r="D43" s="270" t="s">
        <v>34</v>
      </c>
      <c r="E43" s="32" t="s">
        <v>13</v>
      </c>
      <c r="F43" s="33">
        <f>MEMORIAL!G250</f>
        <v>158.80000000000001</v>
      </c>
      <c r="G43" s="47">
        <v>82.67</v>
      </c>
      <c r="H43" s="34">
        <f t="shared" si="9"/>
        <v>104.503147</v>
      </c>
      <c r="I43" s="34">
        <f t="shared" si="10"/>
        <v>16595.099999999999</v>
      </c>
    </row>
    <row r="44" spans="1:9" ht="26.25">
      <c r="A44" s="32" t="s">
        <v>60</v>
      </c>
      <c r="B44" s="32">
        <v>96544</v>
      </c>
      <c r="C44" s="35" t="s">
        <v>16</v>
      </c>
      <c r="D44" s="270" t="s">
        <v>35</v>
      </c>
      <c r="E44" s="32" t="s">
        <v>36</v>
      </c>
      <c r="F44" s="33">
        <f>MEMORIAL!I257</f>
        <v>22.6</v>
      </c>
      <c r="G44" s="47">
        <v>19.28</v>
      </c>
      <c r="H44" s="34">
        <f t="shared" si="9"/>
        <v>24.371848</v>
      </c>
      <c r="I44" s="34">
        <f t="shared" si="10"/>
        <v>550.79999999999995</v>
      </c>
    </row>
    <row r="45" spans="1:9" ht="26.25">
      <c r="A45" s="32" t="s">
        <v>61</v>
      </c>
      <c r="B45" s="32">
        <v>96543</v>
      </c>
      <c r="C45" s="35" t="s">
        <v>16</v>
      </c>
      <c r="D45" s="270" t="s">
        <v>39</v>
      </c>
      <c r="E45" s="32" t="s">
        <v>36</v>
      </c>
      <c r="F45" s="33">
        <f>MEMORIAL!I263</f>
        <v>157.19999999999999</v>
      </c>
      <c r="G45" s="47">
        <v>19.579999999999998</v>
      </c>
      <c r="H45" s="34">
        <f t="shared" si="9"/>
        <v>24.751077999999996</v>
      </c>
      <c r="I45" s="34">
        <f t="shared" si="10"/>
        <v>3890.87</v>
      </c>
    </row>
    <row r="46" spans="1:9" ht="26.25">
      <c r="A46" s="32" t="s">
        <v>62</v>
      </c>
      <c r="B46" s="32">
        <v>96545</v>
      </c>
      <c r="C46" s="35" t="s">
        <v>16</v>
      </c>
      <c r="D46" s="270" t="s">
        <v>37</v>
      </c>
      <c r="E46" s="32" t="s">
        <v>36</v>
      </c>
      <c r="F46" s="33">
        <f>MEMORIAL!I270</f>
        <v>309.7</v>
      </c>
      <c r="G46" s="47">
        <v>18.63</v>
      </c>
      <c r="H46" s="34">
        <f t="shared" si="9"/>
        <v>23.550183000000001</v>
      </c>
      <c r="I46" s="34">
        <f t="shared" si="10"/>
        <v>7293.49</v>
      </c>
    </row>
    <row r="47" spans="1:9" ht="26.25">
      <c r="A47" s="32" t="s">
        <v>380</v>
      </c>
      <c r="B47" s="32">
        <v>96546</v>
      </c>
      <c r="C47" s="35" t="s">
        <v>16</v>
      </c>
      <c r="D47" s="270" t="s">
        <v>38</v>
      </c>
      <c r="E47" s="32" t="s">
        <v>36</v>
      </c>
      <c r="F47" s="33">
        <f>MEMORIAL!I277</f>
        <v>113</v>
      </c>
      <c r="G47" s="47">
        <v>16.989999999999998</v>
      </c>
      <c r="H47" s="34">
        <f t="shared" si="9"/>
        <v>21.477058999999997</v>
      </c>
      <c r="I47" s="34">
        <f t="shared" si="10"/>
        <v>2426.91</v>
      </c>
    </row>
    <row r="48" spans="1:9" ht="26.25">
      <c r="A48" s="32" t="s">
        <v>381</v>
      </c>
      <c r="B48" s="32">
        <v>96547</v>
      </c>
      <c r="C48" s="35" t="s">
        <v>16</v>
      </c>
      <c r="D48" s="270" t="s">
        <v>532</v>
      </c>
      <c r="E48" s="32" t="s">
        <v>36</v>
      </c>
      <c r="F48" s="33">
        <f>MEMORIAL!I283</f>
        <v>60.4</v>
      </c>
      <c r="G48" s="47">
        <v>14.5</v>
      </c>
      <c r="H48" s="34">
        <f t="shared" si="9"/>
        <v>18.329450000000001</v>
      </c>
      <c r="I48" s="34">
        <f t="shared" si="10"/>
        <v>1107.0999999999999</v>
      </c>
    </row>
    <row r="49" spans="1:9" ht="39">
      <c r="A49" s="32" t="s">
        <v>533</v>
      </c>
      <c r="B49" s="40">
        <v>103674</v>
      </c>
      <c r="C49" s="52" t="s">
        <v>16</v>
      </c>
      <c r="D49" s="270" t="s">
        <v>750</v>
      </c>
      <c r="E49" s="32" t="s">
        <v>27</v>
      </c>
      <c r="F49" s="33">
        <f>MEMORIAL!H289</f>
        <v>11.17</v>
      </c>
      <c r="G49" s="47">
        <v>539.9</v>
      </c>
      <c r="H49" s="34">
        <f t="shared" si="9"/>
        <v>682.48758999999995</v>
      </c>
      <c r="I49" s="34">
        <f t="shared" si="10"/>
        <v>7623.39</v>
      </c>
    </row>
    <row r="50" spans="1:9">
      <c r="A50" s="42"/>
      <c r="B50" s="42"/>
      <c r="C50" s="42"/>
      <c r="D50" s="98"/>
      <c r="E50" s="21"/>
      <c r="F50" s="43"/>
      <c r="G50" s="44"/>
      <c r="H50" s="34"/>
      <c r="I50" s="44"/>
    </row>
    <row r="51" spans="1:9">
      <c r="A51" s="24" t="s">
        <v>382</v>
      </c>
      <c r="B51" s="25"/>
      <c r="C51" s="25"/>
      <c r="D51" s="26" t="s">
        <v>43</v>
      </c>
      <c r="E51" s="27"/>
      <c r="F51" s="28"/>
      <c r="G51" s="48"/>
      <c r="H51" s="29"/>
      <c r="I51" s="30">
        <f>SUM(I53:I80)</f>
        <v>203540.85000000006</v>
      </c>
    </row>
    <row r="52" spans="1:9">
      <c r="A52" s="8" t="s">
        <v>69</v>
      </c>
      <c r="B52" s="7"/>
      <c r="C52" s="7"/>
      <c r="D52" s="49" t="s">
        <v>45</v>
      </c>
      <c r="E52" s="39"/>
      <c r="F52" s="50"/>
      <c r="G52" s="54"/>
      <c r="H52" s="34"/>
      <c r="I52" s="51"/>
    </row>
    <row r="53" spans="1:9" ht="64.5">
      <c r="A53" s="45" t="s">
        <v>71</v>
      </c>
      <c r="B53" s="32">
        <v>92437</v>
      </c>
      <c r="C53" s="35" t="s">
        <v>16</v>
      </c>
      <c r="D53" s="270" t="s">
        <v>47</v>
      </c>
      <c r="E53" s="32" t="s">
        <v>13</v>
      </c>
      <c r="F53" s="33">
        <f>MEMORIAL!G296</f>
        <v>140.13</v>
      </c>
      <c r="G53" s="47">
        <v>63.37</v>
      </c>
      <c r="H53" s="34">
        <f t="shared" ref="H53:H58" si="11">G53*$G$4</f>
        <v>80.106016999999994</v>
      </c>
      <c r="I53" s="34">
        <f t="shared" ref="I53:I58" si="12">ROUND(F53*H53,2)</f>
        <v>11225.26</v>
      </c>
    </row>
    <row r="54" spans="1:9" ht="39">
      <c r="A54" s="45" t="s">
        <v>383</v>
      </c>
      <c r="B54" s="32">
        <v>92759</v>
      </c>
      <c r="C54" s="35" t="s">
        <v>16</v>
      </c>
      <c r="D54" s="270" t="s">
        <v>751</v>
      </c>
      <c r="E54" s="32" t="s">
        <v>36</v>
      </c>
      <c r="F54" s="33">
        <f>MEMORIAL!I302</f>
        <v>143</v>
      </c>
      <c r="G54" s="47">
        <v>17.11</v>
      </c>
      <c r="H54" s="34">
        <f t="shared" si="11"/>
        <v>21.628750999999998</v>
      </c>
      <c r="I54" s="34">
        <f t="shared" si="12"/>
        <v>3092.91</v>
      </c>
    </row>
    <row r="55" spans="1:9" ht="39">
      <c r="A55" s="45" t="s">
        <v>384</v>
      </c>
      <c r="B55" s="32">
        <v>92761</v>
      </c>
      <c r="C55" s="35" t="s">
        <v>16</v>
      </c>
      <c r="D55" s="270" t="s">
        <v>752</v>
      </c>
      <c r="E55" s="32" t="s">
        <v>36</v>
      </c>
      <c r="F55" s="33">
        <f>MEMORIAL!I309</f>
        <v>215.9</v>
      </c>
      <c r="G55" s="47">
        <v>17.13</v>
      </c>
      <c r="H55" s="34">
        <f t="shared" si="11"/>
        <v>21.654032999999998</v>
      </c>
      <c r="I55" s="34">
        <f t="shared" si="12"/>
        <v>4675.1099999999997</v>
      </c>
    </row>
    <row r="56" spans="1:9" ht="39">
      <c r="A56" s="45" t="s">
        <v>385</v>
      </c>
      <c r="B56" s="32">
        <v>92762</v>
      </c>
      <c r="C56" s="35" t="s">
        <v>16</v>
      </c>
      <c r="D56" s="270" t="s">
        <v>753</v>
      </c>
      <c r="E56" s="32" t="s">
        <v>36</v>
      </c>
      <c r="F56" s="33">
        <f>MEMORIAL!I315</f>
        <v>99.7</v>
      </c>
      <c r="G56" s="47">
        <v>15.75</v>
      </c>
      <c r="H56" s="34">
        <f t="shared" si="11"/>
        <v>19.909575</v>
      </c>
      <c r="I56" s="34">
        <f t="shared" si="12"/>
        <v>1984.98</v>
      </c>
    </row>
    <row r="57" spans="1:9" ht="39">
      <c r="A57" s="45" t="s">
        <v>386</v>
      </c>
      <c r="B57" s="32">
        <v>92763</v>
      </c>
      <c r="C57" s="35" t="s">
        <v>16</v>
      </c>
      <c r="D57" s="270" t="s">
        <v>754</v>
      </c>
      <c r="E57" s="32" t="s">
        <v>36</v>
      </c>
      <c r="F57" s="33">
        <f>MEMORIAL!I321</f>
        <v>153.19999999999999</v>
      </c>
      <c r="G57" s="47">
        <v>13.48</v>
      </c>
      <c r="H57" s="34">
        <f t="shared" si="11"/>
        <v>17.040068000000002</v>
      </c>
      <c r="I57" s="34">
        <f t="shared" si="12"/>
        <v>2610.54</v>
      </c>
    </row>
    <row r="58" spans="1:9" ht="39">
      <c r="A58" s="45" t="s">
        <v>387</v>
      </c>
      <c r="B58" s="40">
        <v>103674</v>
      </c>
      <c r="C58" s="52" t="s">
        <v>16</v>
      </c>
      <c r="D58" s="270" t="s">
        <v>750</v>
      </c>
      <c r="E58" s="32" t="s">
        <v>27</v>
      </c>
      <c r="F58" s="33">
        <f>MEMORIAL!H327</f>
        <v>8.84</v>
      </c>
      <c r="G58" s="47">
        <v>539.9</v>
      </c>
      <c r="H58" s="34">
        <f t="shared" si="11"/>
        <v>682.48758999999995</v>
      </c>
      <c r="I58" s="34">
        <f t="shared" si="12"/>
        <v>6033.19</v>
      </c>
    </row>
    <row r="59" spans="1:9">
      <c r="A59" s="8" t="s">
        <v>72</v>
      </c>
      <c r="B59" s="8"/>
      <c r="C59" s="8"/>
      <c r="D59" s="49" t="s">
        <v>56</v>
      </c>
      <c r="E59" s="39"/>
      <c r="F59" s="33"/>
      <c r="G59" s="47"/>
      <c r="H59" s="55"/>
      <c r="I59" s="51"/>
    </row>
    <row r="60" spans="1:9" ht="64.5">
      <c r="A60" s="56" t="s">
        <v>74</v>
      </c>
      <c r="B60" s="32">
        <v>92437</v>
      </c>
      <c r="C60" s="35" t="s">
        <v>16</v>
      </c>
      <c r="D60" s="270" t="s">
        <v>47</v>
      </c>
      <c r="E60" s="32" t="s">
        <v>13</v>
      </c>
      <c r="F60" s="33">
        <f>MEMORIAL!G336</f>
        <v>187.65</v>
      </c>
      <c r="G60" s="47">
        <v>63.37</v>
      </c>
      <c r="H60" s="34">
        <f t="shared" ref="H60:H66" si="13">G60*$G$4</f>
        <v>80.106016999999994</v>
      </c>
      <c r="I60" s="34">
        <f t="shared" ref="I60:I66" si="14">ROUND(F60*H60,2)</f>
        <v>15031.89</v>
      </c>
    </row>
    <row r="61" spans="1:9" ht="39">
      <c r="A61" s="56" t="s">
        <v>76</v>
      </c>
      <c r="B61" s="32">
        <v>92759</v>
      </c>
      <c r="C61" s="35" t="s">
        <v>16</v>
      </c>
      <c r="D61" s="270" t="s">
        <v>751</v>
      </c>
      <c r="E61" s="32" t="s">
        <v>36</v>
      </c>
      <c r="F61" s="33">
        <f>MEMORIAL!I344</f>
        <v>320.2</v>
      </c>
      <c r="G61" s="47">
        <v>17.11</v>
      </c>
      <c r="H61" s="34">
        <f t="shared" si="13"/>
        <v>21.628750999999998</v>
      </c>
      <c r="I61" s="34">
        <f t="shared" si="14"/>
        <v>6925.53</v>
      </c>
    </row>
    <row r="62" spans="1:9" ht="39">
      <c r="A62" s="56" t="s">
        <v>388</v>
      </c>
      <c r="B62" s="32">
        <v>92760</v>
      </c>
      <c r="C62" s="35" t="s">
        <v>16</v>
      </c>
      <c r="D62" s="270" t="s">
        <v>755</v>
      </c>
      <c r="E62" s="32" t="s">
        <v>36</v>
      </c>
      <c r="F62" s="33">
        <f>MEMORIAL!I352</f>
        <v>118.5</v>
      </c>
      <c r="G62" s="47">
        <v>17.37</v>
      </c>
      <c r="H62" s="34">
        <f t="shared" si="13"/>
        <v>21.957417</v>
      </c>
      <c r="I62" s="34">
        <f t="shared" si="14"/>
        <v>2601.9499999999998</v>
      </c>
    </row>
    <row r="63" spans="1:9" ht="39">
      <c r="A63" s="56" t="s">
        <v>389</v>
      </c>
      <c r="B63" s="32">
        <v>92762</v>
      </c>
      <c r="C63" s="35" t="s">
        <v>16</v>
      </c>
      <c r="D63" s="270" t="s">
        <v>753</v>
      </c>
      <c r="E63" s="32" t="s">
        <v>36</v>
      </c>
      <c r="F63" s="33">
        <f>MEMORIAL!I358</f>
        <v>172</v>
      </c>
      <c r="G63" s="47">
        <v>15.75</v>
      </c>
      <c r="H63" s="34">
        <f t="shared" si="13"/>
        <v>19.909575</v>
      </c>
      <c r="I63" s="34">
        <f t="shared" si="14"/>
        <v>3424.45</v>
      </c>
    </row>
    <row r="64" spans="1:9" ht="39">
      <c r="A64" s="56" t="s">
        <v>390</v>
      </c>
      <c r="B64" s="32">
        <v>92763</v>
      </c>
      <c r="C64" s="35" t="s">
        <v>16</v>
      </c>
      <c r="D64" s="270" t="s">
        <v>754</v>
      </c>
      <c r="E64" s="32" t="s">
        <v>36</v>
      </c>
      <c r="F64" s="33">
        <f>MEMORIAL!I367</f>
        <v>1732.6</v>
      </c>
      <c r="G64" s="47">
        <v>13.48</v>
      </c>
      <c r="H64" s="34">
        <f t="shared" si="13"/>
        <v>17.040068000000002</v>
      </c>
      <c r="I64" s="34">
        <f t="shared" si="14"/>
        <v>29523.62</v>
      </c>
    </row>
    <row r="65" spans="1:9" ht="39">
      <c r="A65" s="56" t="s">
        <v>391</v>
      </c>
      <c r="B65" s="40">
        <v>103672</v>
      </c>
      <c r="C65" s="52" t="s">
        <v>16</v>
      </c>
      <c r="D65" s="270" t="s">
        <v>756</v>
      </c>
      <c r="E65" s="32" t="s">
        <v>27</v>
      </c>
      <c r="F65" s="33">
        <f>MEMORIAL!H377</f>
        <v>13.180000000000001</v>
      </c>
      <c r="G65" s="47">
        <v>526.03</v>
      </c>
      <c r="H65" s="34">
        <f t="shared" si="13"/>
        <v>664.95452299999999</v>
      </c>
      <c r="I65" s="34">
        <f t="shared" si="14"/>
        <v>8764.1</v>
      </c>
    </row>
    <row r="66" spans="1:9" ht="51.75">
      <c r="A66" s="56" t="s">
        <v>392</v>
      </c>
      <c r="B66" s="52">
        <v>101964</v>
      </c>
      <c r="C66" s="52" t="s">
        <v>16</v>
      </c>
      <c r="D66" s="270" t="s">
        <v>63</v>
      </c>
      <c r="E66" s="32" t="s">
        <v>13</v>
      </c>
      <c r="F66" s="33">
        <f>MEMORIAL!G384</f>
        <v>119.04</v>
      </c>
      <c r="G66" s="47">
        <v>177.11</v>
      </c>
      <c r="H66" s="34">
        <f t="shared" si="13"/>
        <v>223.88475100000002</v>
      </c>
      <c r="I66" s="34">
        <f t="shared" si="14"/>
        <v>26651.24</v>
      </c>
    </row>
    <row r="67" spans="1:9">
      <c r="A67" s="8" t="s">
        <v>78</v>
      </c>
      <c r="B67" s="32"/>
      <c r="C67" s="35"/>
      <c r="D67" s="49" t="s">
        <v>64</v>
      </c>
      <c r="E67" s="32"/>
      <c r="F67" s="33"/>
      <c r="G67" s="47"/>
      <c r="H67" s="55"/>
      <c r="I67" s="51"/>
    </row>
    <row r="68" spans="1:9" ht="39">
      <c r="A68" s="56" t="s">
        <v>80</v>
      </c>
      <c r="B68" s="32">
        <v>92528</v>
      </c>
      <c r="C68" s="35" t="s">
        <v>16</v>
      </c>
      <c r="D68" s="270" t="s">
        <v>58</v>
      </c>
      <c r="E68" s="32" t="s">
        <v>13</v>
      </c>
      <c r="F68" s="33">
        <f>MEMORIAL!G391</f>
        <v>111.8</v>
      </c>
      <c r="G68" s="47">
        <v>81.48</v>
      </c>
      <c r="H68" s="34">
        <f t="shared" ref="H68:H73" si="15">G68*$G$4</f>
        <v>102.998868</v>
      </c>
      <c r="I68" s="34">
        <f t="shared" ref="I68:I73" si="16">ROUND(F68*H68,2)</f>
        <v>11515.27</v>
      </c>
    </row>
    <row r="69" spans="1:9" ht="39">
      <c r="A69" s="56" t="s">
        <v>393</v>
      </c>
      <c r="B69" s="32">
        <v>92915</v>
      </c>
      <c r="C69" s="35" t="s">
        <v>16</v>
      </c>
      <c r="D69" s="270" t="s">
        <v>49</v>
      </c>
      <c r="E69" s="32" t="s">
        <v>36</v>
      </c>
      <c r="F69" s="33">
        <f>MEMORIAL!I397</f>
        <v>135.38999999999999</v>
      </c>
      <c r="G69" s="47">
        <v>18.91</v>
      </c>
      <c r="H69" s="34">
        <f t="shared" si="15"/>
        <v>23.904131</v>
      </c>
      <c r="I69" s="34">
        <f t="shared" si="16"/>
        <v>3236.38</v>
      </c>
    </row>
    <row r="70" spans="1:9" ht="39">
      <c r="A70" s="56" t="s">
        <v>394</v>
      </c>
      <c r="B70" s="32">
        <v>92916</v>
      </c>
      <c r="C70" s="35" t="s">
        <v>16</v>
      </c>
      <c r="D70" s="270" t="s">
        <v>51</v>
      </c>
      <c r="E70" s="32" t="s">
        <v>36</v>
      </c>
      <c r="F70" s="33">
        <f>MEMORIAL!I404</f>
        <v>95.93</v>
      </c>
      <c r="G70" s="47">
        <v>18.7</v>
      </c>
      <c r="H70" s="34">
        <f t="shared" si="15"/>
        <v>23.638669999999998</v>
      </c>
      <c r="I70" s="34">
        <f t="shared" si="16"/>
        <v>2267.66</v>
      </c>
    </row>
    <row r="71" spans="1:9" ht="39">
      <c r="A71" s="56" t="s">
        <v>395</v>
      </c>
      <c r="B71" s="32">
        <v>92917</v>
      </c>
      <c r="C71" s="35" t="s">
        <v>16</v>
      </c>
      <c r="D71" s="270" t="s">
        <v>53</v>
      </c>
      <c r="E71" s="32" t="s">
        <v>36</v>
      </c>
      <c r="F71" s="33">
        <f>MEMORIAL!I410</f>
        <v>60</v>
      </c>
      <c r="G71" s="47">
        <v>18.079999999999998</v>
      </c>
      <c r="H71" s="34">
        <f t="shared" si="15"/>
        <v>22.854927999999997</v>
      </c>
      <c r="I71" s="34">
        <f t="shared" si="16"/>
        <v>1371.3</v>
      </c>
    </row>
    <row r="72" spans="1:9" ht="39">
      <c r="A72" s="56" t="s">
        <v>396</v>
      </c>
      <c r="B72" s="32">
        <v>92919</v>
      </c>
      <c r="C72" s="35" t="s">
        <v>16</v>
      </c>
      <c r="D72" s="270" t="s">
        <v>54</v>
      </c>
      <c r="E72" s="32" t="s">
        <v>36</v>
      </c>
      <c r="F72" s="33">
        <f>MEMORIAL!I416</f>
        <v>80</v>
      </c>
      <c r="G72" s="47">
        <v>16.41</v>
      </c>
      <c r="H72" s="34">
        <f t="shared" si="15"/>
        <v>20.743881000000002</v>
      </c>
      <c r="I72" s="34">
        <f t="shared" si="16"/>
        <v>1659.51</v>
      </c>
    </row>
    <row r="73" spans="1:9" ht="39">
      <c r="A73" s="56" t="s">
        <v>397</v>
      </c>
      <c r="B73" s="40">
        <v>94971</v>
      </c>
      <c r="C73" s="52" t="s">
        <v>16</v>
      </c>
      <c r="D73" s="270" t="s">
        <v>40</v>
      </c>
      <c r="E73" s="32" t="s">
        <v>27</v>
      </c>
      <c r="F73" s="33">
        <f>MEMORIAL!H422</f>
        <v>6.59</v>
      </c>
      <c r="G73" s="47">
        <v>408.61</v>
      </c>
      <c r="H73" s="34">
        <f t="shared" si="15"/>
        <v>516.52390100000002</v>
      </c>
      <c r="I73" s="34">
        <f t="shared" si="16"/>
        <v>3403.89</v>
      </c>
    </row>
    <row r="74" spans="1:9">
      <c r="A74" s="8" t="s">
        <v>398</v>
      </c>
      <c r="B74" s="32"/>
      <c r="C74" s="35"/>
      <c r="D74" s="49" t="s">
        <v>65</v>
      </c>
      <c r="E74" s="32"/>
      <c r="F74" s="33"/>
      <c r="G74" s="47"/>
      <c r="H74" s="55"/>
      <c r="I74" s="51"/>
    </row>
    <row r="75" spans="1:9" ht="39">
      <c r="A75" s="56" t="s">
        <v>399</v>
      </c>
      <c r="B75" s="32">
        <v>92528</v>
      </c>
      <c r="C75" s="35" t="s">
        <v>16</v>
      </c>
      <c r="D75" s="270" t="s">
        <v>58</v>
      </c>
      <c r="E75" s="32" t="s">
        <v>13</v>
      </c>
      <c r="F75" s="33">
        <f>MEMORIAL!G429</f>
        <v>10.8</v>
      </c>
      <c r="G75" s="47">
        <v>81.48</v>
      </c>
      <c r="H75" s="34">
        <f>G75*$G$4</f>
        <v>102.998868</v>
      </c>
      <c r="I75" s="34">
        <f t="shared" ref="I75:I78" si="17">ROUND(F75*H75,2)</f>
        <v>1112.3900000000001</v>
      </c>
    </row>
    <row r="76" spans="1:9" ht="39">
      <c r="A76" s="56" t="s">
        <v>400</v>
      </c>
      <c r="B76" s="32">
        <v>4718</v>
      </c>
      <c r="C76" s="35" t="s">
        <v>16</v>
      </c>
      <c r="D76" s="270" t="s">
        <v>655</v>
      </c>
      <c r="E76" s="32" t="s">
        <v>27</v>
      </c>
      <c r="F76" s="33">
        <f>MEMORIAL!H435</f>
        <v>33.83</v>
      </c>
      <c r="G76" s="47">
        <v>81.2</v>
      </c>
      <c r="H76" s="34">
        <f>G76*$G$4</f>
        <v>102.64492</v>
      </c>
      <c r="I76" s="34">
        <f t="shared" si="17"/>
        <v>3472.48</v>
      </c>
    </row>
    <row r="77" spans="1:9" ht="39">
      <c r="A77" s="56" t="s">
        <v>401</v>
      </c>
      <c r="B77" s="32">
        <v>97088</v>
      </c>
      <c r="C77" s="35" t="s">
        <v>16</v>
      </c>
      <c r="D77" s="270" t="s">
        <v>66</v>
      </c>
      <c r="E77" s="32" t="s">
        <v>36</v>
      </c>
      <c r="F77" s="33">
        <f>MEMORIAL!I442</f>
        <v>1011.5060000000001</v>
      </c>
      <c r="G77" s="47">
        <v>27.24</v>
      </c>
      <c r="H77" s="34">
        <f>G77*$G$4</f>
        <v>34.434083999999999</v>
      </c>
      <c r="I77" s="34">
        <f t="shared" si="17"/>
        <v>34830.28</v>
      </c>
    </row>
    <row r="78" spans="1:9" ht="39">
      <c r="A78" s="56" t="s">
        <v>402</v>
      </c>
      <c r="B78" s="40">
        <v>97096</v>
      </c>
      <c r="C78" s="52" t="s">
        <v>16</v>
      </c>
      <c r="D78" s="270" t="s">
        <v>757</v>
      </c>
      <c r="E78" s="32" t="s">
        <v>27</v>
      </c>
      <c r="F78" s="33">
        <f>MEMORIAL!H448</f>
        <v>27.07</v>
      </c>
      <c r="G78" s="47">
        <v>506.75</v>
      </c>
      <c r="H78" s="34">
        <f>G78*$G$4</f>
        <v>640.58267499999999</v>
      </c>
      <c r="I78" s="34">
        <f t="shared" si="17"/>
        <v>17340.57</v>
      </c>
    </row>
    <row r="79" spans="1:9">
      <c r="A79" s="8" t="s">
        <v>403</v>
      </c>
      <c r="B79" s="32"/>
      <c r="C79" s="35"/>
      <c r="D79" s="49" t="s">
        <v>67</v>
      </c>
      <c r="E79" s="32"/>
      <c r="F79" s="33"/>
      <c r="G79" s="47"/>
      <c r="H79" s="55"/>
      <c r="I79" s="51"/>
    </row>
    <row r="80" spans="1:9" ht="26.25">
      <c r="A80" s="56" t="s">
        <v>404</v>
      </c>
      <c r="B80" s="32">
        <v>89999</v>
      </c>
      <c r="C80" s="35" t="s">
        <v>16</v>
      </c>
      <c r="D80" s="270" t="s">
        <v>654</v>
      </c>
      <c r="E80" s="32" t="s">
        <v>24</v>
      </c>
      <c r="F80" s="33">
        <f>MEMORIAL!C454</f>
        <v>33.9</v>
      </c>
      <c r="G80" s="47">
        <v>18.350000000000001</v>
      </c>
      <c r="H80" s="34">
        <f>G80*$G$4</f>
        <v>23.196235000000001</v>
      </c>
      <c r="I80" s="34">
        <f t="shared" ref="I80" si="18">ROUND(F80*H80,2)</f>
        <v>786.35</v>
      </c>
    </row>
    <row r="81" spans="1:9">
      <c r="A81" s="42"/>
      <c r="B81" s="42"/>
      <c r="C81" s="42"/>
      <c r="D81" s="98"/>
      <c r="E81" s="21"/>
      <c r="F81" s="43"/>
      <c r="G81" s="44"/>
      <c r="H81" s="34"/>
      <c r="I81" s="44"/>
    </row>
    <row r="82" spans="1:9">
      <c r="A82" s="24" t="s">
        <v>405</v>
      </c>
      <c r="B82" s="25"/>
      <c r="C82" s="25"/>
      <c r="D82" s="27" t="s">
        <v>68</v>
      </c>
      <c r="E82" s="27"/>
      <c r="F82" s="28"/>
      <c r="G82" s="48"/>
      <c r="H82" s="29"/>
      <c r="I82" s="30">
        <f>SUM(I84:I89)</f>
        <v>72956.679999999993</v>
      </c>
    </row>
    <row r="83" spans="1:9">
      <c r="A83" s="57" t="s">
        <v>82</v>
      </c>
      <c r="B83" s="35"/>
      <c r="C83" s="35"/>
      <c r="D83" s="49" t="s">
        <v>70</v>
      </c>
      <c r="E83" s="31"/>
      <c r="F83" s="33"/>
      <c r="G83" s="58"/>
      <c r="H83" s="34"/>
      <c r="I83" s="51"/>
    </row>
    <row r="84" spans="1:9" ht="51">
      <c r="A84" s="56" t="s">
        <v>83</v>
      </c>
      <c r="B84" s="35">
        <v>101161</v>
      </c>
      <c r="C84" s="35" t="s">
        <v>16</v>
      </c>
      <c r="D84" s="46" t="s">
        <v>558</v>
      </c>
      <c r="E84" s="31" t="s">
        <v>13</v>
      </c>
      <c r="F84" s="33">
        <f>MEMORIAL!G461</f>
        <v>149.80000000000001</v>
      </c>
      <c r="G84" s="47">
        <v>160.21</v>
      </c>
      <c r="H84" s="34">
        <f>G84*$G$4</f>
        <v>202.52146100000002</v>
      </c>
      <c r="I84" s="34">
        <f t="shared" ref="I84" si="19">ROUND(F84*H84,2)</f>
        <v>30337.71</v>
      </c>
    </row>
    <row r="85" spans="1:9">
      <c r="A85" s="57" t="s">
        <v>86</v>
      </c>
      <c r="B85" s="35"/>
      <c r="C85" s="35"/>
      <c r="D85" s="234" t="s">
        <v>73</v>
      </c>
      <c r="E85" s="31"/>
      <c r="F85" s="33"/>
      <c r="G85" s="47"/>
      <c r="H85" s="34"/>
      <c r="I85" s="51"/>
    </row>
    <row r="86" spans="1:9" ht="51">
      <c r="A86" s="56" t="s">
        <v>88</v>
      </c>
      <c r="B86" s="52">
        <v>103328</v>
      </c>
      <c r="C86" s="52" t="s">
        <v>16</v>
      </c>
      <c r="D86" s="46" t="s">
        <v>75</v>
      </c>
      <c r="E86" s="31" t="s">
        <v>13</v>
      </c>
      <c r="F86" s="33">
        <f>MEMORIAL!G471</f>
        <v>304.50299999999999</v>
      </c>
      <c r="G86" s="47">
        <v>69.849999999999994</v>
      </c>
      <c r="H86" s="34">
        <f>G86*$G$4</f>
        <v>88.297384999999991</v>
      </c>
      <c r="I86" s="34">
        <f t="shared" ref="I86:I87" si="20">ROUND(F86*H86,2)</f>
        <v>26886.82</v>
      </c>
    </row>
    <row r="87" spans="1:9" ht="51">
      <c r="A87" s="56" t="s">
        <v>89</v>
      </c>
      <c r="B87" s="52">
        <v>101159</v>
      </c>
      <c r="C87" s="52" t="s">
        <v>16</v>
      </c>
      <c r="D87" s="46" t="s">
        <v>77</v>
      </c>
      <c r="E87" s="31" t="s">
        <v>13</v>
      </c>
      <c r="F87" s="33">
        <f>MEMORIAL!G477</f>
        <v>30.560000000000002</v>
      </c>
      <c r="G87" s="47">
        <v>111.82</v>
      </c>
      <c r="H87" s="34">
        <f>G87*$G$4</f>
        <v>141.351662</v>
      </c>
      <c r="I87" s="34">
        <f t="shared" si="20"/>
        <v>4319.71</v>
      </c>
    </row>
    <row r="88" spans="1:9">
      <c r="A88" s="57" t="s">
        <v>90</v>
      </c>
      <c r="B88" s="35"/>
      <c r="C88" s="35"/>
      <c r="D88" s="49" t="s">
        <v>79</v>
      </c>
      <c r="E88" s="31"/>
      <c r="F88" s="33"/>
      <c r="G88" s="47"/>
      <c r="H88" s="34"/>
      <c r="I88" s="51"/>
    </row>
    <row r="89" spans="1:9" ht="51">
      <c r="A89" s="45" t="s">
        <v>91</v>
      </c>
      <c r="B89" s="35">
        <v>103328</v>
      </c>
      <c r="C89" s="35" t="s">
        <v>16</v>
      </c>
      <c r="D89" s="46" t="s">
        <v>75</v>
      </c>
      <c r="E89" s="31" t="s">
        <v>13</v>
      </c>
      <c r="F89" s="33">
        <f>MEMORIAL!G486</f>
        <v>129.25</v>
      </c>
      <c r="G89" s="47">
        <v>69.849999999999994</v>
      </c>
      <c r="H89" s="34">
        <f>G89*$G$4</f>
        <v>88.297384999999991</v>
      </c>
      <c r="I89" s="34">
        <f t="shared" ref="I89" si="21">ROUND(F89*H89,2)</f>
        <v>11412.44</v>
      </c>
    </row>
    <row r="90" spans="1:9">
      <c r="A90" s="42"/>
      <c r="B90" s="42"/>
      <c r="C90" s="42"/>
      <c r="D90" s="46"/>
      <c r="E90" s="21"/>
      <c r="F90" s="43"/>
      <c r="G90" s="44"/>
      <c r="H90" s="34"/>
      <c r="I90" s="44"/>
    </row>
    <row r="91" spans="1:9">
      <c r="A91" s="24" t="s">
        <v>406</v>
      </c>
      <c r="B91" s="25"/>
      <c r="C91" s="25"/>
      <c r="D91" s="27" t="s">
        <v>81</v>
      </c>
      <c r="E91" s="27"/>
      <c r="F91" s="28"/>
      <c r="G91" s="48"/>
      <c r="H91" s="29"/>
      <c r="I91" s="30">
        <f>SUM(I93:I102)</f>
        <v>21378.25</v>
      </c>
    </row>
    <row r="92" spans="1:9">
      <c r="A92" s="59" t="s">
        <v>94</v>
      </c>
      <c r="B92" s="60"/>
      <c r="C92" s="60"/>
      <c r="D92" s="109" t="s">
        <v>665</v>
      </c>
      <c r="E92" s="31"/>
      <c r="F92" s="61"/>
      <c r="G92" s="47"/>
      <c r="H92" s="34"/>
      <c r="I92" s="51"/>
    </row>
    <row r="93" spans="1:9" ht="26.25">
      <c r="A93" s="45" t="s">
        <v>407</v>
      </c>
      <c r="B93" s="35">
        <v>100701</v>
      </c>
      <c r="C93" s="35" t="s">
        <v>16</v>
      </c>
      <c r="D93" s="270" t="s">
        <v>505</v>
      </c>
      <c r="E93" s="31" t="s">
        <v>13</v>
      </c>
      <c r="F93" s="33">
        <f>MEMORIAL!G494</f>
        <v>7.5600000000000005</v>
      </c>
      <c r="G93" s="47">
        <v>541.26</v>
      </c>
      <c r="H93" s="34">
        <f>G93*$G$4</f>
        <v>684.20676600000002</v>
      </c>
      <c r="I93" s="34">
        <f t="shared" ref="I93:I95" si="22">ROUND(F93*H93,2)</f>
        <v>5172.6000000000004</v>
      </c>
    </row>
    <row r="94" spans="1:9" ht="80.25" customHeight="1">
      <c r="A94" s="45" t="s">
        <v>408</v>
      </c>
      <c r="B94" s="35">
        <v>91315</v>
      </c>
      <c r="C94" s="35" t="s">
        <v>16</v>
      </c>
      <c r="D94" s="270" t="s">
        <v>84</v>
      </c>
      <c r="E94" s="31" t="s">
        <v>17</v>
      </c>
      <c r="F94" s="33">
        <f>MEMORIAL!J501</f>
        <v>3</v>
      </c>
      <c r="G94" s="47">
        <v>811.24</v>
      </c>
      <c r="H94" s="34">
        <f>G94*$G$4</f>
        <v>1025.488484</v>
      </c>
      <c r="I94" s="34">
        <f t="shared" si="22"/>
        <v>3076.47</v>
      </c>
    </row>
    <row r="95" spans="1:9" ht="79.5" customHeight="1">
      <c r="A95" s="45" t="s">
        <v>409</v>
      </c>
      <c r="B95" s="35">
        <v>91312</v>
      </c>
      <c r="C95" s="35" t="s">
        <v>16</v>
      </c>
      <c r="D95" s="270" t="s">
        <v>85</v>
      </c>
      <c r="E95" s="31" t="s">
        <v>17</v>
      </c>
      <c r="F95" s="33">
        <f>MEMORIAL!J507</f>
        <v>4</v>
      </c>
      <c r="G95" s="47">
        <v>707.84</v>
      </c>
      <c r="H95" s="34">
        <f>G95*$G$4</f>
        <v>894.78054400000008</v>
      </c>
      <c r="I95" s="34">
        <f t="shared" si="22"/>
        <v>3579.12</v>
      </c>
    </row>
    <row r="96" spans="1:9" ht="39">
      <c r="A96" s="45" t="s">
        <v>544</v>
      </c>
      <c r="B96" s="35">
        <v>8168</v>
      </c>
      <c r="C96" s="35" t="s">
        <v>12</v>
      </c>
      <c r="D96" s="270" t="s">
        <v>653</v>
      </c>
      <c r="E96" s="31" t="s">
        <v>17</v>
      </c>
      <c r="F96" s="33">
        <f>MEMORIAL!G513</f>
        <v>2</v>
      </c>
      <c r="G96" s="47">
        <v>1276.54</v>
      </c>
      <c r="H96" s="34">
        <f>G96*$G$4</f>
        <v>1613.6742139999999</v>
      </c>
      <c r="I96" s="34">
        <f t="shared" ref="I96" si="23">ROUND(F96*H96,2)</f>
        <v>3227.35</v>
      </c>
    </row>
    <row r="97" spans="1:9">
      <c r="A97" s="59" t="s">
        <v>95</v>
      </c>
      <c r="B97" s="60"/>
      <c r="C97" s="60"/>
      <c r="D97" s="109" t="s">
        <v>666</v>
      </c>
      <c r="E97" s="31"/>
      <c r="F97" s="61"/>
      <c r="G97" s="47"/>
      <c r="H97" s="34"/>
      <c r="I97" s="51"/>
    </row>
    <row r="98" spans="1:9" ht="26.25">
      <c r="A98" s="45" t="s">
        <v>410</v>
      </c>
      <c r="B98" s="35">
        <v>170</v>
      </c>
      <c r="C98" s="35" t="s">
        <v>12</v>
      </c>
      <c r="D98" s="270" t="s">
        <v>591</v>
      </c>
      <c r="E98" s="31" t="s">
        <v>13</v>
      </c>
      <c r="F98" s="33">
        <f>MEMORIAL!G523</f>
        <v>11.680000000000001</v>
      </c>
      <c r="G98" s="47">
        <v>128.87</v>
      </c>
      <c r="H98" s="34">
        <f>G98*$G$4</f>
        <v>162.90456700000001</v>
      </c>
      <c r="I98" s="34">
        <f t="shared" ref="I98" si="24">ROUND(F98*H98,2)</f>
        <v>1902.73</v>
      </c>
    </row>
    <row r="99" spans="1:9">
      <c r="A99" s="59" t="s">
        <v>411</v>
      </c>
      <c r="B99" s="35"/>
      <c r="C99" s="45"/>
      <c r="D99" s="63" t="s">
        <v>87</v>
      </c>
      <c r="E99" s="31"/>
      <c r="F99" s="33"/>
      <c r="G99" s="47"/>
      <c r="H99" s="34"/>
      <c r="I99" s="51"/>
    </row>
    <row r="100" spans="1:9" ht="27.75" customHeight="1">
      <c r="A100" s="52" t="s">
        <v>412</v>
      </c>
      <c r="B100" s="52">
        <v>100867</v>
      </c>
      <c r="C100" s="52" t="s">
        <v>16</v>
      </c>
      <c r="D100" s="270" t="s">
        <v>560</v>
      </c>
      <c r="E100" s="40" t="s">
        <v>559</v>
      </c>
      <c r="F100" s="62">
        <f>MEMORIAL!C530</f>
        <v>8</v>
      </c>
      <c r="G100" s="47">
        <v>327.18</v>
      </c>
      <c r="H100" s="34">
        <f>G100*$G$4</f>
        <v>413.58823799999999</v>
      </c>
      <c r="I100" s="34">
        <f t="shared" ref="I100" si="25">ROUND(F100*H100,2)</f>
        <v>3308.71</v>
      </c>
    </row>
    <row r="101" spans="1:9">
      <c r="A101" s="59" t="s">
        <v>542</v>
      </c>
      <c r="B101" s="35"/>
      <c r="C101" s="35"/>
      <c r="D101" s="63" t="s">
        <v>92</v>
      </c>
      <c r="E101" s="35"/>
      <c r="F101" s="33"/>
      <c r="G101" s="47"/>
      <c r="H101" s="34"/>
      <c r="I101" s="51"/>
    </row>
    <row r="102" spans="1:9" ht="26.25">
      <c r="A102" s="45" t="s">
        <v>543</v>
      </c>
      <c r="B102" s="35">
        <v>9718</v>
      </c>
      <c r="C102" s="35" t="s">
        <v>12</v>
      </c>
      <c r="D102" s="270" t="s">
        <v>652</v>
      </c>
      <c r="E102" s="35" t="s">
        <v>13</v>
      </c>
      <c r="F102" s="33">
        <f>MEMORIAL!G513</f>
        <v>2</v>
      </c>
      <c r="G102" s="47">
        <v>439.55</v>
      </c>
      <c r="H102" s="34">
        <f>G102*$G$4</f>
        <v>555.63515500000005</v>
      </c>
      <c r="I102" s="34">
        <f t="shared" ref="I102" si="26">ROUND(F102*H102,2)</f>
        <v>1111.27</v>
      </c>
    </row>
    <row r="103" spans="1:9">
      <c r="A103" s="42"/>
      <c r="B103" s="42"/>
      <c r="C103" s="42"/>
      <c r="D103" s="98"/>
      <c r="E103" s="21"/>
      <c r="F103" s="43"/>
      <c r="G103" s="44"/>
      <c r="H103" s="34"/>
      <c r="I103" s="44"/>
    </row>
    <row r="104" spans="1:9">
      <c r="A104" s="24" t="s">
        <v>413</v>
      </c>
      <c r="B104" s="25"/>
      <c r="C104" s="25"/>
      <c r="D104" s="27" t="s">
        <v>93</v>
      </c>
      <c r="E104" s="27"/>
      <c r="F104" s="28"/>
      <c r="G104" s="48"/>
      <c r="H104" s="29"/>
      <c r="I104" s="30">
        <f>SUM(I105:I106)</f>
        <v>388075.86</v>
      </c>
    </row>
    <row r="105" spans="1:9" ht="39">
      <c r="A105" s="45" t="s">
        <v>97</v>
      </c>
      <c r="B105" s="52">
        <v>12727</v>
      </c>
      <c r="C105" s="52" t="s">
        <v>12</v>
      </c>
      <c r="D105" s="270" t="s">
        <v>650</v>
      </c>
      <c r="E105" s="31" t="s">
        <v>13</v>
      </c>
      <c r="F105" s="33">
        <f>MEMORIAL!G544</f>
        <v>1030.4000000000001</v>
      </c>
      <c r="G105" s="47">
        <v>117.75</v>
      </c>
      <c r="H105" s="34">
        <f>G105*$G$4</f>
        <v>148.84777500000001</v>
      </c>
      <c r="I105" s="34">
        <f t="shared" ref="I105:I106" si="27">ROUND(F105*H105,2)</f>
        <v>153372.75</v>
      </c>
    </row>
    <row r="106" spans="1:9" ht="64.5">
      <c r="A106" s="45" t="s">
        <v>99</v>
      </c>
      <c r="B106" s="35">
        <v>12508</v>
      </c>
      <c r="C106" s="35" t="s">
        <v>12</v>
      </c>
      <c r="D106" s="270" t="s">
        <v>651</v>
      </c>
      <c r="E106" s="31" t="s">
        <v>13</v>
      </c>
      <c r="F106" s="33">
        <f>MEMORIAL!G551</f>
        <v>980.4</v>
      </c>
      <c r="G106" s="47">
        <v>189.38</v>
      </c>
      <c r="H106" s="34">
        <f>G106*$G$4</f>
        <v>239.39525799999998</v>
      </c>
      <c r="I106" s="34">
        <f t="shared" si="27"/>
        <v>234703.11</v>
      </c>
    </row>
    <row r="107" spans="1:9">
      <c r="A107" s="42"/>
      <c r="B107" s="42"/>
      <c r="C107" s="42"/>
      <c r="D107" s="98"/>
      <c r="E107" s="21"/>
      <c r="F107" s="43"/>
      <c r="G107" s="44"/>
      <c r="H107" s="34"/>
      <c r="I107" s="44"/>
    </row>
    <row r="108" spans="1:9">
      <c r="A108" s="24" t="s">
        <v>414</v>
      </c>
      <c r="B108" s="25"/>
      <c r="C108" s="25"/>
      <c r="D108" s="27" t="s">
        <v>96</v>
      </c>
      <c r="E108" s="27"/>
      <c r="F108" s="28"/>
      <c r="G108" s="48"/>
      <c r="H108" s="29"/>
      <c r="I108" s="30">
        <f>SUM(I109:I110)</f>
        <v>6417.68</v>
      </c>
    </row>
    <row r="109" spans="1:9" ht="39">
      <c r="A109" s="56" t="s">
        <v>102</v>
      </c>
      <c r="B109" s="52">
        <v>98555</v>
      </c>
      <c r="C109" s="52" t="s">
        <v>16</v>
      </c>
      <c r="D109" s="270" t="s">
        <v>98</v>
      </c>
      <c r="E109" s="64" t="s">
        <v>13</v>
      </c>
      <c r="F109" s="33">
        <f>MEMORIAL!G558</f>
        <v>119.04</v>
      </c>
      <c r="G109" s="47">
        <v>22.81</v>
      </c>
      <c r="H109" s="34">
        <f>G109*$G$4</f>
        <v>28.834121</v>
      </c>
      <c r="I109" s="34">
        <f t="shared" ref="I109:I110" si="28">ROUND(F109*H109,2)</f>
        <v>3432.41</v>
      </c>
    </row>
    <row r="110" spans="1:9" ht="26.25">
      <c r="A110" s="45" t="s">
        <v>103</v>
      </c>
      <c r="B110" s="32">
        <v>97113</v>
      </c>
      <c r="C110" s="35" t="s">
        <v>16</v>
      </c>
      <c r="D110" s="270" t="s">
        <v>100</v>
      </c>
      <c r="E110" s="32" t="s">
        <v>13</v>
      </c>
      <c r="F110" s="33">
        <f>MEMORIAL!G565</f>
        <v>676.67</v>
      </c>
      <c r="G110" s="47">
        <v>3.49</v>
      </c>
      <c r="H110" s="34">
        <f>G110*$G$4</f>
        <v>4.4117090000000001</v>
      </c>
      <c r="I110" s="34">
        <f t="shared" si="28"/>
        <v>2985.27</v>
      </c>
    </row>
    <row r="111" spans="1:9">
      <c r="A111" s="65"/>
      <c r="B111" s="65"/>
      <c r="C111" s="65"/>
      <c r="D111" s="110"/>
      <c r="E111" s="65"/>
      <c r="F111" s="65"/>
      <c r="G111" s="5"/>
      <c r="H111" s="41"/>
      <c r="I111" s="66"/>
    </row>
    <row r="112" spans="1:9">
      <c r="A112" s="24" t="s">
        <v>415</v>
      </c>
      <c r="B112" s="25"/>
      <c r="C112" s="25"/>
      <c r="D112" s="27" t="s">
        <v>101</v>
      </c>
      <c r="E112" s="27"/>
      <c r="F112" s="28"/>
      <c r="G112" s="48"/>
      <c r="H112" s="29"/>
      <c r="I112" s="30">
        <f>SUM(I113:I116)</f>
        <v>68890.53</v>
      </c>
    </row>
    <row r="113" spans="1:9" ht="26.25">
      <c r="A113" s="45" t="s">
        <v>105</v>
      </c>
      <c r="B113" s="67">
        <v>87905</v>
      </c>
      <c r="C113" s="68" t="s">
        <v>16</v>
      </c>
      <c r="D113" s="270" t="s">
        <v>648</v>
      </c>
      <c r="E113" s="69" t="s">
        <v>13</v>
      </c>
      <c r="F113" s="33">
        <f>MEMORIAL!G581</f>
        <v>711.23299999999995</v>
      </c>
      <c r="G113" s="47">
        <v>6.55</v>
      </c>
      <c r="H113" s="34">
        <f t="shared" ref="H113:H116" si="29">G113*$G$4</f>
        <v>8.2798549999999995</v>
      </c>
      <c r="I113" s="34">
        <f t="shared" ref="I113:I116" si="30">ROUND(F113*H113,2)</f>
        <v>5888.91</v>
      </c>
    </row>
    <row r="114" spans="1:9" ht="42" customHeight="1">
      <c r="A114" s="45" t="s">
        <v>108</v>
      </c>
      <c r="B114" s="45">
        <v>87886</v>
      </c>
      <c r="C114" s="68" t="s">
        <v>16</v>
      </c>
      <c r="D114" s="270" t="s">
        <v>724</v>
      </c>
      <c r="E114" s="31" t="s">
        <v>13</v>
      </c>
      <c r="F114" s="33">
        <f>MEMORIAL!G587</f>
        <v>67.150000000000006</v>
      </c>
      <c r="G114" s="47">
        <v>17.47</v>
      </c>
      <c r="H114" s="34">
        <f t="shared" si="29"/>
        <v>22.083826999999999</v>
      </c>
      <c r="I114" s="34">
        <f t="shared" si="30"/>
        <v>1482.93</v>
      </c>
    </row>
    <row r="115" spans="1:9" ht="64.5">
      <c r="A115" s="45" t="s">
        <v>416</v>
      </c>
      <c r="B115" s="45">
        <v>87792</v>
      </c>
      <c r="C115" s="68" t="s">
        <v>16</v>
      </c>
      <c r="D115" s="270" t="s">
        <v>723</v>
      </c>
      <c r="E115" s="31" t="s">
        <v>13</v>
      </c>
      <c r="F115" s="33">
        <f>MEMORIAL!G593</f>
        <v>777.23</v>
      </c>
      <c r="G115" s="47">
        <v>32.43</v>
      </c>
      <c r="H115" s="34">
        <f t="shared" si="29"/>
        <v>40.994762999999999</v>
      </c>
      <c r="I115" s="34">
        <f t="shared" si="30"/>
        <v>31862.36</v>
      </c>
    </row>
    <row r="116" spans="1:9" ht="64.5">
      <c r="A116" s="45" t="s">
        <v>417</v>
      </c>
      <c r="B116" s="45">
        <v>7604</v>
      </c>
      <c r="C116" s="68" t="s">
        <v>12</v>
      </c>
      <c r="D116" s="270" t="s">
        <v>649</v>
      </c>
      <c r="E116" s="31" t="s">
        <v>13</v>
      </c>
      <c r="F116" s="33">
        <f>MEMORIAL!G603</f>
        <v>296.59200000000004</v>
      </c>
      <c r="G116" s="47">
        <v>79.099999999999994</v>
      </c>
      <c r="H116" s="34">
        <f t="shared" si="29"/>
        <v>99.990309999999994</v>
      </c>
      <c r="I116" s="34">
        <f t="shared" si="30"/>
        <v>29656.33</v>
      </c>
    </row>
    <row r="117" spans="1:9">
      <c r="A117" s="65"/>
      <c r="B117" s="65"/>
      <c r="C117" s="65"/>
      <c r="D117" s="110"/>
      <c r="E117" s="65"/>
      <c r="F117" s="65"/>
      <c r="G117" s="5"/>
      <c r="H117" s="41"/>
      <c r="I117" s="66"/>
    </row>
    <row r="118" spans="1:9">
      <c r="A118" s="24" t="s">
        <v>418</v>
      </c>
      <c r="B118" s="25"/>
      <c r="C118" s="25"/>
      <c r="D118" s="27" t="s">
        <v>104</v>
      </c>
      <c r="E118" s="27"/>
      <c r="F118" s="28"/>
      <c r="G118" s="48"/>
      <c r="H118" s="29"/>
      <c r="I118" s="30">
        <f>SUM(I120:I127)</f>
        <v>78644.899999999994</v>
      </c>
    </row>
    <row r="119" spans="1:9">
      <c r="A119" s="60" t="s">
        <v>111</v>
      </c>
      <c r="B119" s="70"/>
      <c r="C119" s="71"/>
      <c r="D119" s="111" t="s">
        <v>106</v>
      </c>
      <c r="E119" s="31"/>
      <c r="F119" s="33"/>
      <c r="G119" s="58"/>
      <c r="H119" s="34"/>
      <c r="I119" s="51"/>
    </row>
    <row r="120" spans="1:9" ht="39">
      <c r="A120" s="45" t="s">
        <v>419</v>
      </c>
      <c r="B120" s="35">
        <v>98555</v>
      </c>
      <c r="C120" s="35" t="s">
        <v>16</v>
      </c>
      <c r="D120" s="270" t="s">
        <v>107</v>
      </c>
      <c r="E120" s="69" t="s">
        <v>13</v>
      </c>
      <c r="F120" s="33">
        <f>MEMORIAL!G612</f>
        <v>67.150000000000006</v>
      </c>
      <c r="G120" s="47">
        <v>22.81</v>
      </c>
      <c r="H120" s="34">
        <f>G120*$G$4</f>
        <v>28.834121</v>
      </c>
      <c r="I120" s="34">
        <f t="shared" ref="I120:I123" si="31">ROUND(F120*H120,2)</f>
        <v>1936.21</v>
      </c>
    </row>
    <row r="121" spans="1:9" ht="51.75">
      <c r="A121" s="45" t="s">
        <v>420</v>
      </c>
      <c r="B121" s="71">
        <v>87692</v>
      </c>
      <c r="C121" s="32" t="s">
        <v>16</v>
      </c>
      <c r="D121" s="270" t="s">
        <v>562</v>
      </c>
      <c r="E121" s="69" t="s">
        <v>13</v>
      </c>
      <c r="F121" s="33">
        <f>MEMORIAL!G619</f>
        <v>67.150000000000006</v>
      </c>
      <c r="G121" s="47">
        <v>42.85</v>
      </c>
      <c r="H121" s="34">
        <f>G121*$G$4</f>
        <v>54.166685000000001</v>
      </c>
      <c r="I121" s="34">
        <f t="shared" si="31"/>
        <v>3637.29</v>
      </c>
    </row>
    <row r="122" spans="1:9" ht="51.75">
      <c r="A122" s="45" t="s">
        <v>421</v>
      </c>
      <c r="B122" s="35">
        <v>10169</v>
      </c>
      <c r="C122" s="32" t="s">
        <v>12</v>
      </c>
      <c r="D122" s="270" t="s">
        <v>590</v>
      </c>
      <c r="E122" s="69" t="s">
        <v>13</v>
      </c>
      <c r="F122" s="33">
        <f>MEMORIAL!G626</f>
        <v>713.45999999999992</v>
      </c>
      <c r="G122" s="54">
        <v>47.4</v>
      </c>
      <c r="H122" s="34">
        <f>G122*$G$4</f>
        <v>59.918340000000001</v>
      </c>
      <c r="I122" s="34">
        <f t="shared" si="31"/>
        <v>42749.34</v>
      </c>
    </row>
    <row r="123" spans="1:9" ht="26.25">
      <c r="A123" s="45" t="s">
        <v>422</v>
      </c>
      <c r="B123" s="35">
        <v>98689</v>
      </c>
      <c r="C123" s="35" t="s">
        <v>16</v>
      </c>
      <c r="D123" s="270" t="s">
        <v>645</v>
      </c>
      <c r="E123" s="31" t="s">
        <v>24</v>
      </c>
      <c r="F123" s="33">
        <f>MEMORIAL!C632</f>
        <v>2.9</v>
      </c>
      <c r="G123" s="47">
        <v>84.36</v>
      </c>
      <c r="H123" s="34">
        <f>G123*$G$4</f>
        <v>106.639476</v>
      </c>
      <c r="I123" s="34">
        <f t="shared" si="31"/>
        <v>309.25</v>
      </c>
    </row>
    <row r="124" spans="1:9">
      <c r="A124" s="60" t="s">
        <v>113</v>
      </c>
      <c r="B124" s="70"/>
      <c r="C124" s="71"/>
      <c r="D124" s="111" t="s">
        <v>109</v>
      </c>
      <c r="E124" s="38"/>
      <c r="F124" s="33"/>
      <c r="G124" s="47"/>
      <c r="H124" s="34"/>
      <c r="I124" s="51"/>
    </row>
    <row r="125" spans="1:9" ht="26.25">
      <c r="A125" s="45" t="s">
        <v>423</v>
      </c>
      <c r="B125" s="73">
        <v>101747</v>
      </c>
      <c r="C125" s="68" t="s">
        <v>16</v>
      </c>
      <c r="D125" s="270" t="s">
        <v>722</v>
      </c>
      <c r="E125" s="38" t="s">
        <v>13</v>
      </c>
      <c r="F125" s="33">
        <f>MEMORIAL!G639</f>
        <v>310.68</v>
      </c>
      <c r="G125" s="47">
        <v>72.930000000000007</v>
      </c>
      <c r="H125" s="34">
        <f>G125*$G$4</f>
        <v>92.190813000000006</v>
      </c>
      <c r="I125" s="34">
        <f t="shared" ref="I125:I127" si="32">ROUND(F125*H125,2)</f>
        <v>28641.84</v>
      </c>
    </row>
    <row r="126" spans="1:9" ht="26.25">
      <c r="A126" s="45" t="s">
        <v>424</v>
      </c>
      <c r="B126" s="52">
        <v>94992</v>
      </c>
      <c r="C126" s="52" t="s">
        <v>16</v>
      </c>
      <c r="D126" s="270" t="s">
        <v>646</v>
      </c>
      <c r="E126" s="52" t="s">
        <v>13</v>
      </c>
      <c r="F126" s="33">
        <f>MEMORIAL!G646</f>
        <v>1.82</v>
      </c>
      <c r="G126" s="47">
        <v>98.59</v>
      </c>
      <c r="H126" s="34">
        <f>G126*$G$4</f>
        <v>124.62761900000001</v>
      </c>
      <c r="I126" s="34">
        <f t="shared" si="32"/>
        <v>226.82</v>
      </c>
    </row>
    <row r="127" spans="1:9" ht="39">
      <c r="A127" s="45" t="s">
        <v>425</v>
      </c>
      <c r="B127" s="35">
        <v>101094</v>
      </c>
      <c r="C127" s="35" t="s">
        <v>16</v>
      </c>
      <c r="D127" s="270" t="s">
        <v>647</v>
      </c>
      <c r="E127" s="31" t="s">
        <v>13</v>
      </c>
      <c r="F127" s="33">
        <f>MEMORIAL!G652</f>
        <v>5.85</v>
      </c>
      <c r="G127" s="47">
        <v>154.72</v>
      </c>
      <c r="H127" s="34">
        <f>G127*$G$4</f>
        <v>195.58155199999999</v>
      </c>
      <c r="I127" s="34">
        <f t="shared" si="32"/>
        <v>1144.1500000000001</v>
      </c>
    </row>
    <row r="128" spans="1:9">
      <c r="A128" s="65"/>
      <c r="B128" s="65"/>
      <c r="C128" s="65"/>
      <c r="D128" s="110"/>
      <c r="E128" s="65"/>
      <c r="F128" s="65"/>
      <c r="G128" s="5"/>
      <c r="H128" s="41"/>
      <c r="I128" s="66"/>
    </row>
    <row r="129" spans="1:9">
      <c r="A129" s="24" t="s">
        <v>426</v>
      </c>
      <c r="B129" s="25"/>
      <c r="C129" s="25"/>
      <c r="D129" s="27" t="s">
        <v>110</v>
      </c>
      <c r="E129" s="27"/>
      <c r="F129" s="28"/>
      <c r="G129" s="48"/>
      <c r="H129" s="29"/>
      <c r="I129" s="30">
        <f>SUM(I130:I137)</f>
        <v>89349.739999999991</v>
      </c>
    </row>
    <row r="130" spans="1:9" ht="26.25">
      <c r="A130" s="45" t="s">
        <v>119</v>
      </c>
      <c r="B130" s="35">
        <v>96135</v>
      </c>
      <c r="C130" s="35" t="s">
        <v>16</v>
      </c>
      <c r="D130" s="270" t="s">
        <v>112</v>
      </c>
      <c r="E130" s="31" t="s">
        <v>13</v>
      </c>
      <c r="F130" s="33">
        <f>MEMORIAL!G668</f>
        <v>329.45499999999998</v>
      </c>
      <c r="G130" s="47">
        <v>20.13</v>
      </c>
      <c r="H130" s="34">
        <f t="shared" ref="H130:H137" si="33">G130*$G$4</f>
        <v>25.446332999999999</v>
      </c>
      <c r="I130" s="34">
        <f t="shared" ref="I130:I137" si="34">ROUND(F130*H130,2)</f>
        <v>8383.42</v>
      </c>
    </row>
    <row r="131" spans="1:9" ht="26.25">
      <c r="A131" s="45" t="s">
        <v>121</v>
      </c>
      <c r="B131" s="35">
        <v>88489</v>
      </c>
      <c r="C131" s="68" t="s">
        <v>16</v>
      </c>
      <c r="D131" s="270" t="s">
        <v>114</v>
      </c>
      <c r="E131" s="31" t="s">
        <v>13</v>
      </c>
      <c r="F131" s="33">
        <f>MEMORIAL!G675</f>
        <v>329.45499999999998</v>
      </c>
      <c r="G131" s="47">
        <v>10.61</v>
      </c>
      <c r="H131" s="34">
        <f t="shared" si="33"/>
        <v>13.412101</v>
      </c>
      <c r="I131" s="34">
        <f t="shared" si="34"/>
        <v>4418.68</v>
      </c>
    </row>
    <row r="132" spans="1:9" ht="26.25">
      <c r="A132" s="45" t="s">
        <v>427</v>
      </c>
      <c r="B132" s="35">
        <v>88488</v>
      </c>
      <c r="C132" s="68" t="s">
        <v>16</v>
      </c>
      <c r="D132" s="270" t="s">
        <v>115</v>
      </c>
      <c r="E132" s="31" t="s">
        <v>13</v>
      </c>
      <c r="F132" s="33">
        <f>MEMORIAL!G681</f>
        <v>67.150000000000006</v>
      </c>
      <c r="G132" s="47">
        <v>12.03</v>
      </c>
      <c r="H132" s="34">
        <f t="shared" si="33"/>
        <v>15.207122999999999</v>
      </c>
      <c r="I132" s="34">
        <f t="shared" si="34"/>
        <v>1021.16</v>
      </c>
    </row>
    <row r="133" spans="1:9" ht="26.25">
      <c r="A133" s="45" t="s">
        <v>428</v>
      </c>
      <c r="B133" s="35">
        <v>102494</v>
      </c>
      <c r="C133" s="68" t="s">
        <v>16</v>
      </c>
      <c r="D133" s="270" t="s">
        <v>116</v>
      </c>
      <c r="E133" s="31" t="s">
        <v>13</v>
      </c>
      <c r="F133" s="33">
        <f>MEMORIAL!G687</f>
        <v>483.8</v>
      </c>
      <c r="G133" s="47">
        <v>52.16</v>
      </c>
      <c r="H133" s="34">
        <f t="shared" si="33"/>
        <v>65.935456000000002</v>
      </c>
      <c r="I133" s="34">
        <f t="shared" si="34"/>
        <v>31899.57</v>
      </c>
    </row>
    <row r="134" spans="1:9" ht="39">
      <c r="A134" s="45" t="s">
        <v>429</v>
      </c>
      <c r="B134" s="35">
        <v>102506</v>
      </c>
      <c r="C134" s="68" t="s">
        <v>16</v>
      </c>
      <c r="D134" s="270" t="s">
        <v>117</v>
      </c>
      <c r="E134" s="31" t="s">
        <v>24</v>
      </c>
      <c r="F134" s="33">
        <f>MEMORIAL!C693</f>
        <v>275.60000000000002</v>
      </c>
      <c r="G134" s="47">
        <v>7.64</v>
      </c>
      <c r="H134" s="34">
        <f t="shared" si="33"/>
        <v>9.657724</v>
      </c>
      <c r="I134" s="34">
        <f t="shared" si="34"/>
        <v>2661.67</v>
      </c>
    </row>
    <row r="135" spans="1:9" ht="39">
      <c r="A135" s="45" t="s">
        <v>430</v>
      </c>
      <c r="B135" s="52">
        <v>100751</v>
      </c>
      <c r="C135" s="72" t="s">
        <v>16</v>
      </c>
      <c r="D135" s="270" t="s">
        <v>118</v>
      </c>
      <c r="E135" s="31" t="s">
        <v>13</v>
      </c>
      <c r="F135" s="33">
        <f>MEMORIAL!G699</f>
        <v>366.82</v>
      </c>
      <c r="G135" s="47">
        <v>34.14</v>
      </c>
      <c r="H135" s="34">
        <f t="shared" si="33"/>
        <v>43.156374</v>
      </c>
      <c r="I135" s="34">
        <f t="shared" si="34"/>
        <v>15830.62</v>
      </c>
    </row>
    <row r="136" spans="1:9" ht="26.25">
      <c r="A136" s="45" t="s">
        <v>431</v>
      </c>
      <c r="B136" s="52">
        <v>100741</v>
      </c>
      <c r="C136" s="72" t="s">
        <v>16</v>
      </c>
      <c r="D136" s="270" t="s">
        <v>643</v>
      </c>
      <c r="E136" s="31" t="s">
        <v>13</v>
      </c>
      <c r="F136" s="33">
        <f>MEMORIAL!G705</f>
        <v>567.82000000000005</v>
      </c>
      <c r="G136" s="47">
        <v>18.54</v>
      </c>
      <c r="H136" s="34">
        <f t="shared" si="33"/>
        <v>23.436413999999999</v>
      </c>
      <c r="I136" s="34">
        <f t="shared" si="34"/>
        <v>13307.66</v>
      </c>
    </row>
    <row r="137" spans="1:9" ht="26.25">
      <c r="A137" s="45" t="s">
        <v>432</v>
      </c>
      <c r="B137" s="52">
        <v>100719</v>
      </c>
      <c r="C137" s="72" t="s">
        <v>12</v>
      </c>
      <c r="D137" s="270" t="s">
        <v>644</v>
      </c>
      <c r="E137" s="31" t="s">
        <v>13</v>
      </c>
      <c r="F137" s="33">
        <f>MEMORIAL!G711</f>
        <v>1030.4000000000001</v>
      </c>
      <c r="G137" s="47">
        <v>9.08</v>
      </c>
      <c r="H137" s="34">
        <f t="shared" si="33"/>
        <v>11.478028</v>
      </c>
      <c r="I137" s="34">
        <f t="shared" si="34"/>
        <v>11826.96</v>
      </c>
    </row>
    <row r="138" spans="1:9">
      <c r="A138" s="65"/>
      <c r="B138" s="65"/>
      <c r="C138" s="65"/>
      <c r="D138" s="110"/>
      <c r="E138" s="65"/>
      <c r="F138" s="65"/>
      <c r="G138" s="5"/>
      <c r="H138" s="41"/>
      <c r="I138" s="66"/>
    </row>
    <row r="139" spans="1:9">
      <c r="A139" s="24" t="s">
        <v>433</v>
      </c>
      <c r="B139" s="25"/>
      <c r="C139" s="25"/>
      <c r="D139" s="27" t="s">
        <v>217</v>
      </c>
      <c r="E139" s="27"/>
      <c r="F139" s="28"/>
      <c r="G139" s="48"/>
      <c r="H139" s="29"/>
      <c r="I139" s="30">
        <f>SUM(I141:I154)</f>
        <v>8909.64</v>
      </c>
    </row>
    <row r="140" spans="1:9">
      <c r="A140" s="74" t="s">
        <v>124</v>
      </c>
      <c r="B140" s="74"/>
      <c r="C140" s="74"/>
      <c r="D140" s="75" t="s">
        <v>120</v>
      </c>
      <c r="E140" s="76"/>
      <c r="F140" s="62"/>
      <c r="G140" s="77"/>
      <c r="H140" s="78"/>
      <c r="I140" s="79"/>
    </row>
    <row r="141" spans="1:9" ht="39">
      <c r="A141" s="45" t="s">
        <v>125</v>
      </c>
      <c r="B141" s="68">
        <v>89447</v>
      </c>
      <c r="C141" s="68" t="s">
        <v>16</v>
      </c>
      <c r="D141" s="270" t="s">
        <v>535</v>
      </c>
      <c r="E141" s="68" t="s">
        <v>24</v>
      </c>
      <c r="F141" s="33">
        <f>MEMORIAL!J719</f>
        <v>6</v>
      </c>
      <c r="G141" s="47">
        <v>12.58</v>
      </c>
      <c r="H141" s="34">
        <f t="shared" ref="H141:H153" si="35">G141*$G$4</f>
        <v>15.902378000000001</v>
      </c>
      <c r="I141" s="34">
        <f t="shared" ref="I141:I145" si="36">ROUND(F141*H141,2)</f>
        <v>95.41</v>
      </c>
    </row>
    <row r="142" spans="1:9" ht="39">
      <c r="A142" s="45" t="s">
        <v>126</v>
      </c>
      <c r="B142" s="68">
        <v>89449</v>
      </c>
      <c r="C142" s="68" t="s">
        <v>16</v>
      </c>
      <c r="D142" s="270" t="s">
        <v>537</v>
      </c>
      <c r="E142" s="68" t="s">
        <v>24</v>
      </c>
      <c r="F142" s="33">
        <f>MEMORIAL!J725</f>
        <v>18</v>
      </c>
      <c r="G142" s="47">
        <v>20.83</v>
      </c>
      <c r="H142" s="34">
        <f t="shared" ref="H142:H143" si="37">G142*$G$4</f>
        <v>26.331202999999999</v>
      </c>
      <c r="I142" s="34">
        <f t="shared" ref="I142:I143" si="38">ROUND(F142*H142,2)</f>
        <v>473.96</v>
      </c>
    </row>
    <row r="143" spans="1:9" ht="39">
      <c r="A143" s="45" t="s">
        <v>508</v>
      </c>
      <c r="B143" s="68">
        <v>89450</v>
      </c>
      <c r="C143" s="68" t="s">
        <v>16</v>
      </c>
      <c r="D143" s="270" t="s">
        <v>538</v>
      </c>
      <c r="E143" s="68" t="s">
        <v>24</v>
      </c>
      <c r="F143" s="33">
        <f>MEMORIAL!J731</f>
        <v>2</v>
      </c>
      <c r="G143" s="47">
        <v>34.5</v>
      </c>
      <c r="H143" s="34">
        <f t="shared" si="37"/>
        <v>43.611449999999998</v>
      </c>
      <c r="I143" s="34">
        <f t="shared" si="38"/>
        <v>87.22</v>
      </c>
    </row>
    <row r="144" spans="1:9" ht="39">
      <c r="A144" s="45" t="s">
        <v>536</v>
      </c>
      <c r="B144" s="68">
        <v>89402</v>
      </c>
      <c r="C144" s="68" t="s">
        <v>16</v>
      </c>
      <c r="D144" s="270" t="s">
        <v>718</v>
      </c>
      <c r="E144" s="68" t="s">
        <v>24</v>
      </c>
      <c r="F144" s="33">
        <f>MEMORIAL!J735</f>
        <v>38</v>
      </c>
      <c r="G144" s="47">
        <v>10.93</v>
      </c>
      <c r="H144" s="34">
        <f t="shared" ref="H144" si="39">G144*$G$4</f>
        <v>13.816613</v>
      </c>
      <c r="I144" s="34">
        <f t="shared" ref="I144" si="40">ROUND(F144*H144,2)</f>
        <v>525.03</v>
      </c>
    </row>
    <row r="145" spans="1:9" ht="51.75">
      <c r="A145" s="45" t="s">
        <v>717</v>
      </c>
      <c r="B145" s="68">
        <v>89957</v>
      </c>
      <c r="C145" s="68" t="s">
        <v>16</v>
      </c>
      <c r="D145" s="270" t="s">
        <v>509</v>
      </c>
      <c r="E145" s="68" t="s">
        <v>17</v>
      </c>
      <c r="F145" s="33">
        <f>MEMORIAL!J744</f>
        <v>23</v>
      </c>
      <c r="G145" s="47">
        <v>119.07</v>
      </c>
      <c r="H145" s="34">
        <f t="shared" ref="H145" si="41">G145*$G$4</f>
        <v>150.51638699999998</v>
      </c>
      <c r="I145" s="34">
        <f t="shared" si="36"/>
        <v>3461.88</v>
      </c>
    </row>
    <row r="146" spans="1:9">
      <c r="A146" s="74" t="s">
        <v>127</v>
      </c>
      <c r="B146" s="72"/>
      <c r="C146" s="80"/>
      <c r="D146" s="53" t="s">
        <v>122</v>
      </c>
      <c r="E146" s="81"/>
      <c r="F146" s="62"/>
      <c r="G146" s="82"/>
      <c r="H146" s="34">
        <f t="shared" si="35"/>
        <v>0</v>
      </c>
      <c r="I146" s="79"/>
    </row>
    <row r="147" spans="1:9" ht="26.25">
      <c r="A147" s="45" t="s">
        <v>129</v>
      </c>
      <c r="B147" s="68">
        <v>89353</v>
      </c>
      <c r="C147" s="68" t="s">
        <v>16</v>
      </c>
      <c r="D147" s="270" t="s">
        <v>636</v>
      </c>
      <c r="E147" s="68" t="s">
        <v>17</v>
      </c>
      <c r="F147" s="33">
        <f>MEMORIAL!J752</f>
        <v>4</v>
      </c>
      <c r="G147" s="47">
        <v>28.88</v>
      </c>
      <c r="H147" s="34">
        <f t="shared" si="35"/>
        <v>36.507207999999999</v>
      </c>
      <c r="I147" s="34">
        <f t="shared" ref="I147:I153" si="42">ROUND(F147*H147,2)</f>
        <v>146.03</v>
      </c>
    </row>
    <row r="148" spans="1:9" ht="26.25">
      <c r="A148" s="45" t="s">
        <v>131</v>
      </c>
      <c r="B148" s="32">
        <v>94497</v>
      </c>
      <c r="C148" s="32" t="s">
        <v>16</v>
      </c>
      <c r="D148" s="270" t="s">
        <v>637</v>
      </c>
      <c r="E148" s="68" t="s">
        <v>17</v>
      </c>
      <c r="F148" s="33">
        <f>MEMORIAL!J758</f>
        <v>2</v>
      </c>
      <c r="G148" s="47">
        <v>77.09</v>
      </c>
      <c r="H148" s="34">
        <f t="shared" si="35"/>
        <v>97.449469000000008</v>
      </c>
      <c r="I148" s="34">
        <f t="shared" si="42"/>
        <v>194.9</v>
      </c>
    </row>
    <row r="149" spans="1:9" ht="26.25">
      <c r="A149" s="45" t="s">
        <v>132</v>
      </c>
      <c r="B149" s="32">
        <v>94794</v>
      </c>
      <c r="C149" s="32" t="s">
        <v>16</v>
      </c>
      <c r="D149" s="270" t="s">
        <v>638</v>
      </c>
      <c r="E149" s="68" t="s">
        <v>17</v>
      </c>
      <c r="F149" s="33">
        <f>MEMORIAL!J764</f>
        <v>2</v>
      </c>
      <c r="G149" s="47">
        <v>121.49</v>
      </c>
      <c r="H149" s="34">
        <f t="shared" si="35"/>
        <v>153.57550899999998</v>
      </c>
      <c r="I149" s="34">
        <f t="shared" si="42"/>
        <v>307.14999999999998</v>
      </c>
    </row>
    <row r="150" spans="1:9" ht="26.25">
      <c r="A150" s="45" t="s">
        <v>133</v>
      </c>
      <c r="B150" s="32">
        <v>94793</v>
      </c>
      <c r="C150" s="32" t="s">
        <v>16</v>
      </c>
      <c r="D150" s="270" t="s">
        <v>639</v>
      </c>
      <c r="E150" s="68" t="s">
        <v>17</v>
      </c>
      <c r="F150" s="33">
        <f>MEMORIAL!J770</f>
        <v>2</v>
      </c>
      <c r="G150" s="47">
        <v>114.55</v>
      </c>
      <c r="H150" s="34">
        <f t="shared" si="35"/>
        <v>144.80265499999999</v>
      </c>
      <c r="I150" s="34">
        <f t="shared" si="42"/>
        <v>289.61</v>
      </c>
    </row>
    <row r="151" spans="1:9" ht="26.25">
      <c r="A151" s="45" t="s">
        <v>134</v>
      </c>
      <c r="B151" s="32">
        <v>94792</v>
      </c>
      <c r="C151" s="32" t="s">
        <v>16</v>
      </c>
      <c r="D151" s="270" t="s">
        <v>640</v>
      </c>
      <c r="E151" s="68" t="s">
        <v>17</v>
      </c>
      <c r="F151" s="33">
        <f>MEMORIAL!J776</f>
        <v>2</v>
      </c>
      <c r="G151" s="47">
        <v>83.61</v>
      </c>
      <c r="H151" s="34">
        <f t="shared" si="35"/>
        <v>105.691401</v>
      </c>
      <c r="I151" s="34">
        <f t="shared" si="42"/>
        <v>211.38</v>
      </c>
    </row>
    <row r="152" spans="1:9" ht="26.25">
      <c r="A152" s="45" t="s">
        <v>135</v>
      </c>
      <c r="B152" s="32">
        <v>89987</v>
      </c>
      <c r="C152" s="32" t="s">
        <v>16</v>
      </c>
      <c r="D152" s="270" t="s">
        <v>641</v>
      </c>
      <c r="E152" s="68" t="s">
        <v>17</v>
      </c>
      <c r="F152" s="33">
        <f>MEMORIAL!J782</f>
        <v>2</v>
      </c>
      <c r="G152" s="47">
        <v>68.63</v>
      </c>
      <c r="H152" s="34">
        <f t="shared" si="35"/>
        <v>86.755182999999988</v>
      </c>
      <c r="I152" s="34">
        <f t="shared" si="42"/>
        <v>173.51</v>
      </c>
    </row>
    <row r="153" spans="1:9" ht="26.25">
      <c r="A153" s="45" t="s">
        <v>136</v>
      </c>
      <c r="B153" s="32">
        <v>89970</v>
      </c>
      <c r="C153" s="32" t="s">
        <v>16</v>
      </c>
      <c r="D153" s="270" t="s">
        <v>642</v>
      </c>
      <c r="E153" s="68" t="s">
        <v>17</v>
      </c>
      <c r="F153" s="33">
        <f>MEMORIAL!J788</f>
        <v>8</v>
      </c>
      <c r="G153" s="47">
        <v>38.700000000000003</v>
      </c>
      <c r="H153" s="34">
        <f t="shared" si="35"/>
        <v>48.920670000000001</v>
      </c>
      <c r="I153" s="34">
        <f t="shared" si="42"/>
        <v>391.37</v>
      </c>
    </row>
    <row r="154" spans="1:9" ht="26.25">
      <c r="A154" s="45" t="s">
        <v>539</v>
      </c>
      <c r="B154" s="32">
        <v>34640</v>
      </c>
      <c r="C154" s="32" t="s">
        <v>16</v>
      </c>
      <c r="D154" s="270" t="s">
        <v>727</v>
      </c>
      <c r="E154" s="68" t="s">
        <v>17</v>
      </c>
      <c r="F154" s="33">
        <f>MEMORIAL!J794</f>
        <v>2</v>
      </c>
      <c r="G154" s="47">
        <v>1009.49</v>
      </c>
      <c r="H154" s="34">
        <f t="shared" ref="H154" si="43">G154*$G$4</f>
        <v>1276.096309</v>
      </c>
      <c r="I154" s="34">
        <f t="shared" ref="I154" si="44">ROUND(F154*H154,2)</f>
        <v>2552.19</v>
      </c>
    </row>
    <row r="155" spans="1:9">
      <c r="A155" s="20"/>
      <c r="B155" s="83"/>
      <c r="C155" s="83"/>
      <c r="D155" s="112"/>
      <c r="E155" s="83"/>
      <c r="F155" s="83"/>
      <c r="G155" s="13"/>
      <c r="H155" s="9"/>
      <c r="I155" s="84"/>
    </row>
    <row r="156" spans="1:9">
      <c r="A156" s="24" t="s">
        <v>434</v>
      </c>
      <c r="B156" s="25"/>
      <c r="C156" s="25"/>
      <c r="D156" s="27" t="s">
        <v>123</v>
      </c>
      <c r="E156" s="27"/>
      <c r="F156" s="28"/>
      <c r="G156" s="48"/>
      <c r="H156" s="29"/>
      <c r="I156" s="30">
        <f>SUM(I157:I179)</f>
        <v>15510.68</v>
      </c>
    </row>
    <row r="157" spans="1:9">
      <c r="A157" s="74" t="s">
        <v>138</v>
      </c>
      <c r="B157" s="40"/>
      <c r="C157" s="40"/>
      <c r="D157" s="53" t="s">
        <v>128</v>
      </c>
      <c r="E157" s="40"/>
      <c r="F157" s="62"/>
      <c r="G157" s="82"/>
      <c r="H157" s="76"/>
      <c r="I157" s="79"/>
    </row>
    <row r="158" spans="1:9" ht="39">
      <c r="A158" s="72" t="s">
        <v>435</v>
      </c>
      <c r="B158" s="40">
        <v>89800</v>
      </c>
      <c r="C158" s="68" t="s">
        <v>16</v>
      </c>
      <c r="D158" s="270" t="s">
        <v>534</v>
      </c>
      <c r="E158" s="68" t="s">
        <v>209</v>
      </c>
      <c r="F158" s="33">
        <f>MEMORIAL!J803</f>
        <v>19</v>
      </c>
      <c r="G158" s="47">
        <v>24.98</v>
      </c>
      <c r="H158" s="34">
        <f t="shared" ref="H158" si="45">G158*$G$4</f>
        <v>31.577218000000002</v>
      </c>
      <c r="I158" s="34">
        <f t="shared" ref="I158" si="46">ROUND(F158*H158,2)</f>
        <v>599.97</v>
      </c>
    </row>
    <row r="159" spans="1:9" ht="39">
      <c r="A159" s="72" t="s">
        <v>436</v>
      </c>
      <c r="B159" s="68">
        <v>1679</v>
      </c>
      <c r="C159" s="32" t="s">
        <v>12</v>
      </c>
      <c r="D159" s="270" t="s">
        <v>630</v>
      </c>
      <c r="E159" s="68" t="s">
        <v>17</v>
      </c>
      <c r="F159" s="33">
        <f>MEMORIAL!J809</f>
        <v>16</v>
      </c>
      <c r="G159" s="47">
        <v>74.790000000000006</v>
      </c>
      <c r="H159" s="34">
        <f t="shared" ref="H159:H160" si="47">G159*$G$4</f>
        <v>94.542039000000003</v>
      </c>
      <c r="I159" s="34">
        <f t="shared" ref="I159:I160" si="48">ROUND(F159*H159,2)</f>
        <v>1512.67</v>
      </c>
    </row>
    <row r="160" spans="1:9" ht="26.25">
      <c r="A160" s="72" t="s">
        <v>437</v>
      </c>
      <c r="B160" s="68">
        <v>1683</v>
      </c>
      <c r="C160" s="68" t="s">
        <v>12</v>
      </c>
      <c r="D160" s="270" t="s">
        <v>631</v>
      </c>
      <c r="E160" s="68" t="s">
        <v>17</v>
      </c>
      <c r="F160" s="33">
        <f>MEMORIAL!J815</f>
        <v>6</v>
      </c>
      <c r="G160" s="47">
        <v>121.01</v>
      </c>
      <c r="H160" s="34">
        <f t="shared" si="47"/>
        <v>152.96874099999999</v>
      </c>
      <c r="I160" s="34">
        <f t="shared" si="48"/>
        <v>917.81</v>
      </c>
    </row>
    <row r="161" spans="1:9" ht="39">
      <c r="A161" s="72" t="s">
        <v>438</v>
      </c>
      <c r="B161" s="68">
        <v>89491</v>
      </c>
      <c r="C161" s="68" t="s">
        <v>16</v>
      </c>
      <c r="D161" s="270" t="s">
        <v>130</v>
      </c>
      <c r="E161" s="68" t="s">
        <v>17</v>
      </c>
      <c r="F161" s="33">
        <f>MEMORIAL!J822</f>
        <v>6</v>
      </c>
      <c r="G161" s="47">
        <v>82.78</v>
      </c>
      <c r="H161" s="34">
        <f t="shared" ref="H161:H165" si="49">G161*$G$4</f>
        <v>104.64219800000001</v>
      </c>
      <c r="I161" s="34">
        <f t="shared" ref="I161:I165" si="50">ROUND(F161*H161,2)</f>
        <v>627.85</v>
      </c>
    </row>
    <row r="162" spans="1:9">
      <c r="A162" s="72" t="s">
        <v>439</v>
      </c>
      <c r="B162" s="32">
        <v>4883</v>
      </c>
      <c r="C162" s="68" t="s">
        <v>12</v>
      </c>
      <c r="D162" s="270" t="s">
        <v>632</v>
      </c>
      <c r="E162" s="68" t="s">
        <v>17</v>
      </c>
      <c r="F162" s="33">
        <f>MEMORIAL!J828</f>
        <v>3</v>
      </c>
      <c r="G162" s="47">
        <v>570.02</v>
      </c>
      <c r="H162" s="34">
        <f t="shared" si="49"/>
        <v>720.56228199999998</v>
      </c>
      <c r="I162" s="34">
        <f t="shared" si="50"/>
        <v>2161.69</v>
      </c>
    </row>
    <row r="163" spans="1:9" ht="26.25">
      <c r="A163" s="72" t="s">
        <v>440</v>
      </c>
      <c r="B163" s="68">
        <v>89710</v>
      </c>
      <c r="C163" s="68" t="s">
        <v>16</v>
      </c>
      <c r="D163" s="270" t="s">
        <v>633</v>
      </c>
      <c r="E163" s="68" t="s">
        <v>17</v>
      </c>
      <c r="F163" s="33">
        <f>MEMORIAL!J834</f>
        <v>6</v>
      </c>
      <c r="G163" s="47">
        <v>11.08</v>
      </c>
      <c r="H163" s="34">
        <f t="shared" si="49"/>
        <v>14.006228</v>
      </c>
      <c r="I163" s="34">
        <f t="shared" si="50"/>
        <v>84.04</v>
      </c>
    </row>
    <row r="164" spans="1:9" ht="26.25">
      <c r="A164" s="72" t="s">
        <v>441</v>
      </c>
      <c r="B164" s="68">
        <v>89798</v>
      </c>
      <c r="C164" s="68" t="s">
        <v>16</v>
      </c>
      <c r="D164" s="270" t="s">
        <v>634</v>
      </c>
      <c r="E164" s="68" t="s">
        <v>24</v>
      </c>
      <c r="F164" s="33">
        <f>MEMORIAL!C840</f>
        <v>2</v>
      </c>
      <c r="G164" s="47">
        <v>12.98</v>
      </c>
      <c r="H164" s="34">
        <f t="shared" si="49"/>
        <v>16.408018000000002</v>
      </c>
      <c r="I164" s="34">
        <f t="shared" si="50"/>
        <v>32.82</v>
      </c>
    </row>
    <row r="165" spans="1:9" ht="26.25">
      <c r="A165" s="72" t="s">
        <v>442</v>
      </c>
      <c r="B165" s="32">
        <v>86882</v>
      </c>
      <c r="C165" s="68" t="s">
        <v>16</v>
      </c>
      <c r="D165" s="270" t="s">
        <v>635</v>
      </c>
      <c r="E165" s="68" t="s">
        <v>17</v>
      </c>
      <c r="F165" s="33">
        <f>MEMORIAL!J846</f>
        <v>8</v>
      </c>
      <c r="G165" s="47">
        <v>19.34</v>
      </c>
      <c r="H165" s="34">
        <f t="shared" si="49"/>
        <v>24.447693999999998</v>
      </c>
      <c r="I165" s="34">
        <f t="shared" si="50"/>
        <v>195.58</v>
      </c>
    </row>
    <row r="166" spans="1:9">
      <c r="A166" s="74" t="s">
        <v>564</v>
      </c>
      <c r="B166" s="80"/>
      <c r="C166" s="80"/>
      <c r="D166" s="113" t="s">
        <v>565</v>
      </c>
      <c r="E166" s="40"/>
      <c r="F166" s="33"/>
      <c r="G166" s="47"/>
      <c r="H166" s="34"/>
      <c r="I166" s="34"/>
    </row>
    <row r="167" spans="1:9" ht="26.25">
      <c r="A167" s="72" t="s">
        <v>572</v>
      </c>
      <c r="B167" s="40">
        <v>93358</v>
      </c>
      <c r="C167" s="68" t="s">
        <v>16</v>
      </c>
      <c r="D167" s="270" t="s">
        <v>178</v>
      </c>
      <c r="E167" s="40" t="s">
        <v>179</v>
      </c>
      <c r="F167" s="33">
        <f>MEMORIAL!J855</f>
        <v>8.7075000000000014</v>
      </c>
      <c r="G167" s="47">
        <v>59.02</v>
      </c>
      <c r="H167" s="34">
        <f t="shared" ref="H167:H173" si="51">G167*$G$4</f>
        <v>74.607182000000009</v>
      </c>
      <c r="I167" s="34">
        <f t="shared" ref="I167:I173" si="52">ROUND(F167*H167,2)</f>
        <v>649.64</v>
      </c>
    </row>
    <row r="168" spans="1:9" ht="39">
      <c r="A168" s="72" t="s">
        <v>573</v>
      </c>
      <c r="B168" s="40">
        <v>95952</v>
      </c>
      <c r="C168" s="68" t="s">
        <v>16</v>
      </c>
      <c r="D168" s="270" t="s">
        <v>566</v>
      </c>
      <c r="E168" s="40" t="s">
        <v>179</v>
      </c>
      <c r="F168" s="33">
        <f>MEMORIAL!J861</f>
        <v>1.2150000000000001</v>
      </c>
      <c r="G168" s="47">
        <v>2417.7399999999998</v>
      </c>
      <c r="H168" s="34">
        <f t="shared" si="51"/>
        <v>3056.2651339999998</v>
      </c>
      <c r="I168" s="34">
        <f t="shared" si="52"/>
        <v>3713.36</v>
      </c>
    </row>
    <row r="169" spans="1:9" ht="51.75">
      <c r="A169" s="72" t="s">
        <v>574</v>
      </c>
      <c r="B169" s="40">
        <v>101159</v>
      </c>
      <c r="C169" s="68" t="s">
        <v>16</v>
      </c>
      <c r="D169" s="270" t="s">
        <v>567</v>
      </c>
      <c r="E169" s="40" t="s">
        <v>187</v>
      </c>
      <c r="F169" s="33">
        <f>MEMORIAL!J867</f>
        <v>14.430000000000001</v>
      </c>
      <c r="G169" s="47">
        <v>111.82</v>
      </c>
      <c r="H169" s="34">
        <f t="shared" si="51"/>
        <v>141.351662</v>
      </c>
      <c r="I169" s="34">
        <f t="shared" si="52"/>
        <v>2039.7</v>
      </c>
    </row>
    <row r="170" spans="1:9" ht="51.75">
      <c r="A170" s="72" t="s">
        <v>575</v>
      </c>
      <c r="B170" s="40">
        <v>87905</v>
      </c>
      <c r="C170" s="68" t="s">
        <v>16</v>
      </c>
      <c r="D170" s="270" t="s">
        <v>568</v>
      </c>
      <c r="E170" s="40" t="s">
        <v>187</v>
      </c>
      <c r="F170" s="33">
        <f>MEMORIAL!J873</f>
        <v>13.319999999999999</v>
      </c>
      <c r="G170" s="47">
        <v>6.55</v>
      </c>
      <c r="H170" s="34">
        <f t="shared" si="51"/>
        <v>8.2798549999999995</v>
      </c>
      <c r="I170" s="34">
        <f t="shared" si="52"/>
        <v>110.29</v>
      </c>
    </row>
    <row r="171" spans="1:9" ht="51.75">
      <c r="A171" s="72" t="s">
        <v>576</v>
      </c>
      <c r="B171" s="40">
        <v>87531</v>
      </c>
      <c r="C171" s="68" t="s">
        <v>16</v>
      </c>
      <c r="D171" s="270" t="s">
        <v>569</v>
      </c>
      <c r="E171" s="40" t="s">
        <v>187</v>
      </c>
      <c r="F171" s="33">
        <f>MEMORIAL!J879</f>
        <v>13.319999999999999</v>
      </c>
      <c r="G171" s="47">
        <v>28.46</v>
      </c>
      <c r="H171" s="34">
        <f t="shared" si="51"/>
        <v>35.976286000000002</v>
      </c>
      <c r="I171" s="34">
        <f t="shared" si="52"/>
        <v>479.2</v>
      </c>
    </row>
    <row r="172" spans="1:9" ht="39">
      <c r="A172" s="72" t="s">
        <v>577</v>
      </c>
      <c r="B172" s="40">
        <v>89848</v>
      </c>
      <c r="C172" s="68" t="s">
        <v>16</v>
      </c>
      <c r="D172" s="270" t="s">
        <v>570</v>
      </c>
      <c r="E172" s="40" t="s">
        <v>209</v>
      </c>
      <c r="F172" s="33">
        <f>MEMORIAL!J883</f>
        <v>2</v>
      </c>
      <c r="G172" s="47">
        <v>29.27</v>
      </c>
      <c r="H172" s="34">
        <f t="shared" si="51"/>
        <v>37.000206999999996</v>
      </c>
      <c r="I172" s="34">
        <f t="shared" si="52"/>
        <v>74</v>
      </c>
    </row>
    <row r="173" spans="1:9" ht="39">
      <c r="A173" s="72" t="s">
        <v>578</v>
      </c>
      <c r="B173" s="40">
        <v>89574</v>
      </c>
      <c r="C173" s="68" t="s">
        <v>16</v>
      </c>
      <c r="D173" s="270" t="s">
        <v>571</v>
      </c>
      <c r="E173" s="40" t="s">
        <v>190</v>
      </c>
      <c r="F173" s="33">
        <f>MEMORIAL!J889</f>
        <v>2</v>
      </c>
      <c r="G173" s="47">
        <v>154.54</v>
      </c>
      <c r="H173" s="34">
        <f t="shared" si="51"/>
        <v>195.35401399999998</v>
      </c>
      <c r="I173" s="34">
        <f t="shared" si="52"/>
        <v>390.71</v>
      </c>
    </row>
    <row r="174" spans="1:9">
      <c r="A174" s="74" t="s">
        <v>579</v>
      </c>
      <c r="B174" s="80"/>
      <c r="C174" s="74"/>
      <c r="D174" s="113" t="s">
        <v>580</v>
      </c>
      <c r="E174" s="40"/>
      <c r="F174" s="33"/>
      <c r="G174" s="47"/>
      <c r="H174" s="34"/>
      <c r="I174" s="34"/>
    </row>
    <row r="175" spans="1:9" ht="26.25">
      <c r="A175" s="72" t="s">
        <v>583</v>
      </c>
      <c r="B175" s="68">
        <v>93358</v>
      </c>
      <c r="C175" s="68" t="s">
        <v>16</v>
      </c>
      <c r="D175" s="270" t="s">
        <v>178</v>
      </c>
      <c r="E175" s="40" t="s">
        <v>179</v>
      </c>
      <c r="F175" s="33">
        <f>MEMORIAL!J900</f>
        <v>14.522500000000001</v>
      </c>
      <c r="G175" s="47">
        <v>59.02</v>
      </c>
      <c r="H175" s="34">
        <f t="shared" ref="H175:H179" si="53">G175*$G$4</f>
        <v>74.607182000000009</v>
      </c>
      <c r="I175" s="34">
        <f t="shared" ref="I175:I179" si="54">ROUND(F175*H175,2)</f>
        <v>1083.48</v>
      </c>
    </row>
    <row r="176" spans="1:9">
      <c r="A176" s="72" t="s">
        <v>585</v>
      </c>
      <c r="B176" s="68">
        <v>96624</v>
      </c>
      <c r="C176" s="68" t="s">
        <v>16</v>
      </c>
      <c r="D176" s="270" t="s">
        <v>581</v>
      </c>
      <c r="E176" s="40" t="s">
        <v>179</v>
      </c>
      <c r="F176" s="33">
        <f>MEMORIAL!J906</f>
        <v>0.31400000000000006</v>
      </c>
      <c r="G176" s="47">
        <v>116.41</v>
      </c>
      <c r="H176" s="34">
        <f t="shared" si="53"/>
        <v>147.15388099999998</v>
      </c>
      <c r="I176" s="34">
        <f t="shared" si="54"/>
        <v>46.21</v>
      </c>
    </row>
    <row r="177" spans="1:9" ht="39">
      <c r="A177" s="72" t="s">
        <v>584</v>
      </c>
      <c r="B177" s="40">
        <v>95952</v>
      </c>
      <c r="C177" s="68" t="s">
        <v>16</v>
      </c>
      <c r="D177" s="270" t="s">
        <v>566</v>
      </c>
      <c r="E177" s="40" t="s">
        <v>179</v>
      </c>
      <c r="F177" s="33">
        <f>MEMORIAL!J912</f>
        <v>0.23079</v>
      </c>
      <c r="G177" s="47">
        <v>2417.7399999999998</v>
      </c>
      <c r="H177" s="34">
        <f t="shared" si="53"/>
        <v>3056.2651339999998</v>
      </c>
      <c r="I177" s="34">
        <f t="shared" si="54"/>
        <v>705.36</v>
      </c>
    </row>
    <row r="178" spans="1:9" ht="39">
      <c r="A178" s="72" t="s">
        <v>586</v>
      </c>
      <c r="B178" s="68">
        <v>89848</v>
      </c>
      <c r="C178" s="68" t="s">
        <v>16</v>
      </c>
      <c r="D178" s="270" t="s">
        <v>570</v>
      </c>
      <c r="E178" s="40" t="s">
        <v>209</v>
      </c>
      <c r="F178" s="33">
        <f>MEMORIAL!J918</f>
        <v>1</v>
      </c>
      <c r="G178" s="47">
        <v>29.27</v>
      </c>
      <c r="H178" s="34">
        <f t="shared" si="53"/>
        <v>37.000206999999996</v>
      </c>
      <c r="I178" s="34">
        <f t="shared" si="54"/>
        <v>37</v>
      </c>
    </row>
    <row r="179" spans="1:9" ht="51.75">
      <c r="A179" s="72" t="s">
        <v>587</v>
      </c>
      <c r="B179" s="68">
        <v>89796</v>
      </c>
      <c r="C179" s="68" t="s">
        <v>16</v>
      </c>
      <c r="D179" s="270" t="s">
        <v>582</v>
      </c>
      <c r="E179" s="40" t="s">
        <v>190</v>
      </c>
      <c r="F179" s="33">
        <f>MEMORIAL!J924</f>
        <v>1</v>
      </c>
      <c r="G179" s="47">
        <v>39</v>
      </c>
      <c r="H179" s="34">
        <f t="shared" si="53"/>
        <v>49.299900000000001</v>
      </c>
      <c r="I179" s="34">
        <f t="shared" si="54"/>
        <v>49.3</v>
      </c>
    </row>
    <row r="180" spans="1:9">
      <c r="A180" s="65"/>
      <c r="B180" s="65"/>
      <c r="C180" s="65"/>
      <c r="D180" s="110"/>
      <c r="E180" s="65"/>
      <c r="F180" s="65"/>
      <c r="G180" s="5"/>
      <c r="H180" s="5"/>
      <c r="I180" s="66"/>
    </row>
    <row r="181" spans="1:9">
      <c r="A181" s="24" t="s">
        <v>443</v>
      </c>
      <c r="B181" s="25"/>
      <c r="C181" s="25"/>
      <c r="D181" s="27" t="s">
        <v>137</v>
      </c>
      <c r="E181" s="27"/>
      <c r="F181" s="28"/>
      <c r="G181" s="29"/>
      <c r="H181" s="29"/>
      <c r="I181" s="30">
        <f>SUM(I182:I185)</f>
        <v>12915.75</v>
      </c>
    </row>
    <row r="182" spans="1:9" ht="26.25">
      <c r="A182" s="45" t="s">
        <v>140</v>
      </c>
      <c r="B182" s="68">
        <v>93358</v>
      </c>
      <c r="C182" s="68" t="s">
        <v>16</v>
      </c>
      <c r="D182" s="270" t="s">
        <v>178</v>
      </c>
      <c r="E182" s="68" t="s">
        <v>179</v>
      </c>
      <c r="F182" s="33">
        <f>MEMORIAL!J931</f>
        <v>8.5950000000000006</v>
      </c>
      <c r="G182" s="33">
        <v>59.02</v>
      </c>
      <c r="H182" s="34">
        <f>G182*$G$4</f>
        <v>74.607182000000009</v>
      </c>
      <c r="I182" s="34">
        <f t="shared" ref="I182:I185" si="55">ROUND(F182*H182,2)</f>
        <v>641.25</v>
      </c>
    </row>
    <row r="183" spans="1:9" ht="51.75">
      <c r="A183" s="45" t="s">
        <v>142</v>
      </c>
      <c r="B183" s="40">
        <v>101159</v>
      </c>
      <c r="C183" s="68" t="s">
        <v>16</v>
      </c>
      <c r="D183" s="270" t="s">
        <v>567</v>
      </c>
      <c r="E183" s="68" t="s">
        <v>187</v>
      </c>
      <c r="F183" s="33">
        <f>MEMORIAL!J937</f>
        <v>38.200000000000003</v>
      </c>
      <c r="G183" s="33">
        <v>111.82</v>
      </c>
      <c r="H183" s="34">
        <f>G183*$G$4</f>
        <v>141.351662</v>
      </c>
      <c r="I183" s="34">
        <f t="shared" ref="I183" si="56">ROUND(F183*H183,2)</f>
        <v>5399.63</v>
      </c>
    </row>
    <row r="184" spans="1:9" ht="39">
      <c r="A184" s="45" t="s">
        <v>143</v>
      </c>
      <c r="B184" s="68">
        <v>43440</v>
      </c>
      <c r="C184" s="68" t="s">
        <v>16</v>
      </c>
      <c r="D184" s="270" t="s">
        <v>588</v>
      </c>
      <c r="E184" s="68" t="s">
        <v>17</v>
      </c>
      <c r="F184" s="33">
        <f>MEMORIAL!J947</f>
        <v>16</v>
      </c>
      <c r="G184" s="33">
        <v>296.29000000000002</v>
      </c>
      <c r="H184" s="34">
        <f>G184*$G$4</f>
        <v>374.540189</v>
      </c>
      <c r="I184" s="34">
        <f t="shared" si="55"/>
        <v>5992.64</v>
      </c>
    </row>
    <row r="185" spans="1:9" ht="26.25">
      <c r="A185" s="45" t="s">
        <v>589</v>
      </c>
      <c r="B185" s="32">
        <v>4718</v>
      </c>
      <c r="C185" s="68" t="s">
        <v>16</v>
      </c>
      <c r="D185" s="270" t="s">
        <v>629</v>
      </c>
      <c r="E185" s="68" t="s">
        <v>27</v>
      </c>
      <c r="F185" s="33">
        <f>MEMORIAL!H953</f>
        <v>8.5950000000000006</v>
      </c>
      <c r="G185" s="33">
        <v>81.2</v>
      </c>
      <c r="H185" s="34">
        <f>G185*$G$4</f>
        <v>102.64492</v>
      </c>
      <c r="I185" s="34">
        <f t="shared" si="55"/>
        <v>882.23</v>
      </c>
    </row>
    <row r="186" spans="1:9">
      <c r="A186" s="85"/>
      <c r="B186" s="85"/>
      <c r="C186" s="85"/>
      <c r="D186" s="98"/>
      <c r="E186" s="21"/>
      <c r="F186" s="86"/>
      <c r="G186" s="44"/>
      <c r="H186" s="44"/>
      <c r="I186" s="44"/>
    </row>
    <row r="187" spans="1:9">
      <c r="A187" s="24" t="s">
        <v>444</v>
      </c>
      <c r="B187" s="25"/>
      <c r="C187" s="25"/>
      <c r="D187" s="27" t="s">
        <v>139</v>
      </c>
      <c r="E187" s="27"/>
      <c r="F187" s="28"/>
      <c r="G187" s="29"/>
      <c r="H187" s="29"/>
      <c r="I187" s="30">
        <f>SUM(I188:I198)</f>
        <v>12087.77</v>
      </c>
    </row>
    <row r="188" spans="1:9" ht="26.25">
      <c r="A188" s="45" t="s">
        <v>145</v>
      </c>
      <c r="B188" s="45">
        <v>86888</v>
      </c>
      <c r="C188" s="87" t="s">
        <v>16</v>
      </c>
      <c r="D188" s="270" t="s">
        <v>141</v>
      </c>
      <c r="E188" s="69" t="s">
        <v>17</v>
      </c>
      <c r="F188" s="33">
        <f>MEMORIAL!J960</f>
        <v>6</v>
      </c>
      <c r="G188" s="33">
        <v>441.25</v>
      </c>
      <c r="H188" s="34">
        <f t="shared" ref="H188:H198" si="57">G188*$G$4</f>
        <v>557.78412500000002</v>
      </c>
      <c r="I188" s="34">
        <f t="shared" ref="I188:I198" si="58">ROUND(F188*H188,2)</f>
        <v>3346.7</v>
      </c>
    </row>
    <row r="189" spans="1:9" ht="39">
      <c r="A189" s="45" t="s">
        <v>146</v>
      </c>
      <c r="B189" s="68">
        <v>99635</v>
      </c>
      <c r="C189" s="68" t="s">
        <v>16</v>
      </c>
      <c r="D189" s="270" t="s">
        <v>625</v>
      </c>
      <c r="E189" s="32" t="s">
        <v>17</v>
      </c>
      <c r="F189" s="33">
        <f>MEMORIAL!J966</f>
        <v>6</v>
      </c>
      <c r="G189" s="33">
        <v>293.07</v>
      </c>
      <c r="H189" s="34">
        <f t="shared" si="57"/>
        <v>370.469787</v>
      </c>
      <c r="I189" s="34">
        <f t="shared" si="58"/>
        <v>2222.8200000000002</v>
      </c>
    </row>
    <row r="190" spans="1:9" ht="26.25">
      <c r="A190" s="45" t="s">
        <v>147</v>
      </c>
      <c r="B190" s="32">
        <v>86901</v>
      </c>
      <c r="C190" s="32" t="s">
        <v>16</v>
      </c>
      <c r="D190" s="270" t="s">
        <v>626</v>
      </c>
      <c r="E190" s="31" t="s">
        <v>17</v>
      </c>
      <c r="F190" s="33">
        <f>MEMORIAL!J972</f>
        <v>6</v>
      </c>
      <c r="G190" s="33">
        <v>129.85</v>
      </c>
      <c r="H190" s="34">
        <f t="shared" si="57"/>
        <v>164.14338499999999</v>
      </c>
      <c r="I190" s="34">
        <f t="shared" si="58"/>
        <v>984.86</v>
      </c>
    </row>
    <row r="191" spans="1:9" ht="26.25">
      <c r="A191" s="45" t="s">
        <v>148</v>
      </c>
      <c r="B191" s="32">
        <v>86942</v>
      </c>
      <c r="C191" s="32" t="s">
        <v>16</v>
      </c>
      <c r="D191" s="270" t="s">
        <v>627</v>
      </c>
      <c r="E191" s="31" t="s">
        <v>17</v>
      </c>
      <c r="F191" s="33">
        <f>MEMORIAL!J978</f>
        <v>2</v>
      </c>
      <c r="G191" s="33">
        <v>234.21</v>
      </c>
      <c r="H191" s="34">
        <f t="shared" si="57"/>
        <v>296.06486100000001</v>
      </c>
      <c r="I191" s="34">
        <f t="shared" si="58"/>
        <v>592.13</v>
      </c>
    </row>
    <row r="192" spans="1:9" ht="26.25">
      <c r="A192" s="45" t="s">
        <v>150</v>
      </c>
      <c r="B192" s="32">
        <v>86906</v>
      </c>
      <c r="C192" s="32" t="s">
        <v>16</v>
      </c>
      <c r="D192" s="270" t="s">
        <v>628</v>
      </c>
      <c r="E192" s="31" t="s">
        <v>17</v>
      </c>
      <c r="F192" s="33">
        <f>MEMORIAL!J984</f>
        <v>8</v>
      </c>
      <c r="G192" s="33">
        <v>63.53</v>
      </c>
      <c r="H192" s="34">
        <f t="shared" si="57"/>
        <v>80.308273</v>
      </c>
      <c r="I192" s="34">
        <f t="shared" si="58"/>
        <v>642.47</v>
      </c>
    </row>
    <row r="193" spans="1:9" ht="26.25">
      <c r="A193" s="45" t="s">
        <v>445</v>
      </c>
      <c r="B193" s="32">
        <v>100860</v>
      </c>
      <c r="C193" s="32" t="s">
        <v>16</v>
      </c>
      <c r="D193" s="270" t="s">
        <v>758</v>
      </c>
      <c r="E193" s="31" t="s">
        <v>17</v>
      </c>
      <c r="F193" s="33">
        <f>MEMORIAL!J990</f>
        <v>6</v>
      </c>
      <c r="G193" s="33">
        <v>91.6</v>
      </c>
      <c r="H193" s="34">
        <f t="shared" si="57"/>
        <v>115.79155999999999</v>
      </c>
      <c r="I193" s="34">
        <f t="shared" si="58"/>
        <v>694.75</v>
      </c>
    </row>
    <row r="194" spans="1:9" ht="26.25">
      <c r="A194" s="45" t="s">
        <v>446</v>
      </c>
      <c r="B194" s="72">
        <v>95544</v>
      </c>
      <c r="C194" s="32" t="s">
        <v>16</v>
      </c>
      <c r="D194" s="270" t="s">
        <v>759</v>
      </c>
      <c r="E194" s="31" t="s">
        <v>17</v>
      </c>
      <c r="F194" s="33">
        <f>MEMORIAL!J996</f>
        <v>6</v>
      </c>
      <c r="G194" s="33">
        <v>37.93</v>
      </c>
      <c r="H194" s="34">
        <f t="shared" si="57"/>
        <v>47.947313000000001</v>
      </c>
      <c r="I194" s="34">
        <f t="shared" si="58"/>
        <v>287.68</v>
      </c>
    </row>
    <row r="195" spans="1:9" ht="26.25">
      <c r="A195" s="45" t="s">
        <v>447</v>
      </c>
      <c r="B195" s="72">
        <v>95542</v>
      </c>
      <c r="C195" s="32" t="s">
        <v>16</v>
      </c>
      <c r="D195" s="270" t="s">
        <v>760</v>
      </c>
      <c r="E195" s="31" t="s">
        <v>17</v>
      </c>
      <c r="F195" s="33">
        <f>MEMORIAL!J1002</f>
        <v>2</v>
      </c>
      <c r="G195" s="33">
        <v>30.9</v>
      </c>
      <c r="H195" s="34">
        <f t="shared" si="57"/>
        <v>39.060690000000001</v>
      </c>
      <c r="I195" s="34">
        <f t="shared" si="58"/>
        <v>78.12</v>
      </c>
    </row>
    <row r="196" spans="1:9" ht="39">
      <c r="A196" s="45" t="s">
        <v>448</v>
      </c>
      <c r="B196" s="72">
        <v>95547</v>
      </c>
      <c r="C196" s="32" t="s">
        <v>16</v>
      </c>
      <c r="D196" s="270" t="s">
        <v>761</v>
      </c>
      <c r="E196" s="31" t="s">
        <v>17</v>
      </c>
      <c r="F196" s="33">
        <f>MEMORIAL!J1008</f>
        <v>4</v>
      </c>
      <c r="G196" s="33">
        <v>61.18</v>
      </c>
      <c r="H196" s="34">
        <f t="shared" si="57"/>
        <v>77.337637999999998</v>
      </c>
      <c r="I196" s="34">
        <f t="shared" si="58"/>
        <v>309.35000000000002</v>
      </c>
    </row>
    <row r="197" spans="1:9" ht="26.25">
      <c r="A197" s="45" t="s">
        <v>449</v>
      </c>
      <c r="B197" s="45">
        <v>100849</v>
      </c>
      <c r="C197" s="32" t="s">
        <v>16</v>
      </c>
      <c r="D197" s="270" t="s">
        <v>762</v>
      </c>
      <c r="E197" s="69" t="s">
        <v>17</v>
      </c>
      <c r="F197" s="33">
        <f>MEMORIAL!J1014</f>
        <v>6</v>
      </c>
      <c r="G197" s="33">
        <v>37.47</v>
      </c>
      <c r="H197" s="34">
        <f t="shared" si="57"/>
        <v>47.365826999999996</v>
      </c>
      <c r="I197" s="34">
        <f t="shared" si="58"/>
        <v>284.19</v>
      </c>
    </row>
    <row r="198" spans="1:9" ht="39">
      <c r="A198" s="45" t="s">
        <v>450</v>
      </c>
      <c r="B198" s="40">
        <v>100875</v>
      </c>
      <c r="C198" s="32" t="s">
        <v>16</v>
      </c>
      <c r="D198" s="270" t="s">
        <v>763</v>
      </c>
      <c r="E198" s="31" t="s">
        <v>17</v>
      </c>
      <c r="F198" s="33">
        <f>MEMORIAL!J1020</f>
        <v>2</v>
      </c>
      <c r="G198" s="33">
        <v>1046.08</v>
      </c>
      <c r="H198" s="34">
        <f t="shared" si="57"/>
        <v>1322.3497279999999</v>
      </c>
      <c r="I198" s="34">
        <f t="shared" si="58"/>
        <v>2644.7</v>
      </c>
    </row>
    <row r="199" spans="1:9">
      <c r="A199" s="83"/>
      <c r="B199" s="83"/>
      <c r="C199" s="83"/>
      <c r="D199" s="112"/>
      <c r="E199" s="83"/>
      <c r="F199" s="83"/>
      <c r="G199" s="13"/>
      <c r="H199" s="13"/>
      <c r="I199" s="84"/>
    </row>
    <row r="200" spans="1:9">
      <c r="A200" s="24" t="s">
        <v>451</v>
      </c>
      <c r="B200" s="25"/>
      <c r="C200" s="25"/>
      <c r="D200" s="27" t="s">
        <v>144</v>
      </c>
      <c r="E200" s="27"/>
      <c r="F200" s="28"/>
      <c r="G200" s="29"/>
      <c r="H200" s="29"/>
      <c r="I200" s="30">
        <f>SUM(I201:I204)</f>
        <v>1312.6699999999998</v>
      </c>
    </row>
    <row r="201" spans="1:9" ht="39">
      <c r="A201" s="68" t="s">
        <v>152</v>
      </c>
      <c r="B201" s="72">
        <v>101909</v>
      </c>
      <c r="C201" s="40" t="s">
        <v>16</v>
      </c>
      <c r="D201" s="270" t="s">
        <v>764</v>
      </c>
      <c r="E201" s="68" t="s">
        <v>17</v>
      </c>
      <c r="F201" s="33">
        <f>MEMORIAL!J1027</f>
        <v>2</v>
      </c>
      <c r="G201" s="33">
        <v>292.79000000000002</v>
      </c>
      <c r="H201" s="34">
        <f>G201*$G$4</f>
        <v>370.11583900000005</v>
      </c>
      <c r="I201" s="34">
        <f t="shared" ref="I201:I204" si="59">ROUND(F201*H201,2)</f>
        <v>740.23</v>
      </c>
    </row>
    <row r="202" spans="1:9" ht="39">
      <c r="A202" s="68" t="s">
        <v>154</v>
      </c>
      <c r="B202" s="72">
        <v>97599</v>
      </c>
      <c r="C202" s="40" t="s">
        <v>16</v>
      </c>
      <c r="D202" s="270" t="s">
        <v>765</v>
      </c>
      <c r="E202" s="68" t="s">
        <v>17</v>
      </c>
      <c r="F202" s="33">
        <f>MEMORIAL!J1033</f>
        <v>7</v>
      </c>
      <c r="G202" s="33">
        <v>26</v>
      </c>
      <c r="H202" s="34">
        <f>G202*$G$4</f>
        <v>32.866599999999998</v>
      </c>
      <c r="I202" s="34">
        <f t="shared" si="59"/>
        <v>230.07</v>
      </c>
    </row>
    <row r="203" spans="1:9" ht="51.75">
      <c r="A203" s="68" t="s">
        <v>156</v>
      </c>
      <c r="B203" s="72">
        <v>37556</v>
      </c>
      <c r="C203" s="40" t="s">
        <v>16</v>
      </c>
      <c r="D203" s="270" t="s">
        <v>149</v>
      </c>
      <c r="E203" s="68" t="s">
        <v>17</v>
      </c>
      <c r="F203" s="33">
        <f>MEMORIAL!J1040</f>
        <v>8</v>
      </c>
      <c r="G203" s="33">
        <v>25.91</v>
      </c>
      <c r="H203" s="34">
        <f>G203*$G$4</f>
        <v>32.752831</v>
      </c>
      <c r="I203" s="34">
        <f t="shared" si="59"/>
        <v>262.02</v>
      </c>
    </row>
    <row r="204" spans="1:9" ht="26.25">
      <c r="A204" s="68" t="s">
        <v>158</v>
      </c>
      <c r="B204" s="72">
        <v>37559</v>
      </c>
      <c r="C204" s="40" t="s">
        <v>16</v>
      </c>
      <c r="D204" s="270" t="s">
        <v>624</v>
      </c>
      <c r="E204" s="68" t="s">
        <v>17</v>
      </c>
      <c r="F204" s="33">
        <f>MEMORIAL!J1046</f>
        <v>2</v>
      </c>
      <c r="G204" s="33">
        <v>31.78</v>
      </c>
      <c r="H204" s="34">
        <f>G204*$G$4</f>
        <v>40.173098000000003</v>
      </c>
      <c r="I204" s="34">
        <f t="shared" si="59"/>
        <v>80.349999999999994</v>
      </c>
    </row>
    <row r="205" spans="1:9">
      <c r="A205" s="42"/>
      <c r="B205" s="42"/>
      <c r="C205" s="42"/>
      <c r="D205" s="98"/>
      <c r="E205" s="21"/>
      <c r="F205" s="43"/>
      <c r="G205" s="44"/>
      <c r="H205" s="44"/>
      <c r="I205" s="44"/>
    </row>
    <row r="206" spans="1:9">
      <c r="A206" s="24" t="s">
        <v>452</v>
      </c>
      <c r="B206" s="25"/>
      <c r="C206" s="25"/>
      <c r="D206" s="27" t="s">
        <v>151</v>
      </c>
      <c r="E206" s="27"/>
      <c r="F206" s="28"/>
      <c r="G206" s="29"/>
      <c r="H206" s="29"/>
      <c r="I206" s="30">
        <f>SUM(I208:I230)</f>
        <v>35111.67</v>
      </c>
    </row>
    <row r="207" spans="1:9">
      <c r="A207" s="8" t="s">
        <v>161</v>
      </c>
      <c r="B207" s="88"/>
      <c r="C207" s="88"/>
      <c r="D207" s="89" t="s">
        <v>153</v>
      </c>
      <c r="E207" s="90"/>
      <c r="F207" s="91"/>
      <c r="G207" s="92"/>
      <c r="H207" s="34"/>
      <c r="I207" s="34"/>
    </row>
    <row r="208" spans="1:9" ht="26.25">
      <c r="A208" s="45" t="s">
        <v>453</v>
      </c>
      <c r="B208" s="45">
        <v>101875</v>
      </c>
      <c r="C208" s="45" t="s">
        <v>16</v>
      </c>
      <c r="D208" s="270" t="s">
        <v>619</v>
      </c>
      <c r="E208" s="31" t="s">
        <v>17</v>
      </c>
      <c r="F208" s="33">
        <f>MEMORIAL!J1054</f>
        <v>2</v>
      </c>
      <c r="G208" s="33">
        <v>575.4</v>
      </c>
      <c r="H208" s="34">
        <f t="shared" ref="H208:H212" si="60">G208*$G$4</f>
        <v>727.36313999999993</v>
      </c>
      <c r="I208" s="34">
        <f t="shared" ref="I208:I212" si="61">ROUND(F208*H208,2)</f>
        <v>1454.73</v>
      </c>
    </row>
    <row r="209" spans="1:9" ht="26.25">
      <c r="A209" s="45" t="s">
        <v>454</v>
      </c>
      <c r="B209" s="45">
        <v>101946</v>
      </c>
      <c r="C209" s="45" t="s">
        <v>16</v>
      </c>
      <c r="D209" s="270" t="s">
        <v>620</v>
      </c>
      <c r="E209" s="31" t="s">
        <v>17</v>
      </c>
      <c r="F209" s="33">
        <f>MEMORIAL!J1060</f>
        <v>1</v>
      </c>
      <c r="G209" s="33">
        <v>138.07</v>
      </c>
      <c r="H209" s="34">
        <f t="shared" si="60"/>
        <v>174.53428699999998</v>
      </c>
      <c r="I209" s="34">
        <f t="shared" si="61"/>
        <v>174.53</v>
      </c>
    </row>
    <row r="210" spans="1:9" ht="26.25">
      <c r="A210" s="45" t="s">
        <v>455</v>
      </c>
      <c r="B210" s="45">
        <v>93667</v>
      </c>
      <c r="C210" s="45" t="s">
        <v>16</v>
      </c>
      <c r="D210" s="270" t="s">
        <v>621</v>
      </c>
      <c r="E210" s="31" t="s">
        <v>17</v>
      </c>
      <c r="F210" s="33">
        <f>MEMORIAL!J1066</f>
        <v>12</v>
      </c>
      <c r="G210" s="33">
        <v>85.76</v>
      </c>
      <c r="H210" s="34">
        <f t="shared" si="60"/>
        <v>108.409216</v>
      </c>
      <c r="I210" s="34">
        <f t="shared" si="61"/>
        <v>1300.9100000000001</v>
      </c>
    </row>
    <row r="211" spans="1:9" ht="26.25">
      <c r="A211" s="45" t="s">
        <v>456</v>
      </c>
      <c r="B211" s="45">
        <v>93669</v>
      </c>
      <c r="C211" s="45" t="s">
        <v>16</v>
      </c>
      <c r="D211" s="270" t="s">
        <v>622</v>
      </c>
      <c r="E211" s="31" t="s">
        <v>17</v>
      </c>
      <c r="F211" s="33">
        <f>MEMORIAL!J1072</f>
        <v>1</v>
      </c>
      <c r="G211" s="33">
        <v>90.23</v>
      </c>
      <c r="H211" s="34">
        <f t="shared" si="60"/>
        <v>114.05974300000001</v>
      </c>
      <c r="I211" s="34">
        <f t="shared" si="61"/>
        <v>114.06</v>
      </c>
    </row>
    <row r="212" spans="1:9" ht="26.25">
      <c r="A212" s="45" t="s">
        <v>457</v>
      </c>
      <c r="B212" s="45">
        <v>93657</v>
      </c>
      <c r="C212" s="45" t="s">
        <v>16</v>
      </c>
      <c r="D212" s="270" t="s">
        <v>623</v>
      </c>
      <c r="E212" s="31" t="s">
        <v>17</v>
      </c>
      <c r="F212" s="33">
        <f>MEMORIAL!J1078</f>
        <v>1</v>
      </c>
      <c r="G212" s="33">
        <v>16.239999999999998</v>
      </c>
      <c r="H212" s="34">
        <f t="shared" si="60"/>
        <v>20.528983999999998</v>
      </c>
      <c r="I212" s="34">
        <f t="shared" si="61"/>
        <v>20.53</v>
      </c>
    </row>
    <row r="213" spans="1:9">
      <c r="A213" s="8" t="s">
        <v>162</v>
      </c>
      <c r="B213" s="93"/>
      <c r="C213" s="93"/>
      <c r="D213" s="63" t="s">
        <v>155</v>
      </c>
      <c r="E213" s="39"/>
      <c r="F213" s="33"/>
      <c r="G213" s="33"/>
      <c r="H213" s="34"/>
      <c r="I213" s="34"/>
    </row>
    <row r="214" spans="1:9" ht="39">
      <c r="A214" s="35" t="s">
        <v>458</v>
      </c>
      <c r="B214" s="94">
        <v>91854</v>
      </c>
      <c r="C214" s="94" t="s">
        <v>16</v>
      </c>
      <c r="D214" s="270" t="s">
        <v>612</v>
      </c>
      <c r="E214" s="94" t="s">
        <v>24</v>
      </c>
      <c r="F214" s="33">
        <f>MEMORIAL!C1087</f>
        <v>44.5</v>
      </c>
      <c r="G214" s="33">
        <v>8.1300000000000008</v>
      </c>
      <c r="H214" s="34">
        <f t="shared" ref="H214:H221" si="62">G214*$G$4</f>
        <v>10.277133000000001</v>
      </c>
      <c r="I214" s="34">
        <f t="shared" ref="I214:I221" si="63">ROUND(F214*H214,2)</f>
        <v>457.33</v>
      </c>
    </row>
    <row r="215" spans="1:9" ht="39">
      <c r="A215" s="35" t="s">
        <v>459</v>
      </c>
      <c r="B215" s="94">
        <v>91856</v>
      </c>
      <c r="C215" s="94" t="s">
        <v>16</v>
      </c>
      <c r="D215" s="270" t="s">
        <v>613</v>
      </c>
      <c r="E215" s="94" t="s">
        <v>24</v>
      </c>
      <c r="F215" s="33">
        <f>MEMORIAL!C1093</f>
        <v>85.5</v>
      </c>
      <c r="G215" s="33">
        <v>10.84</v>
      </c>
      <c r="H215" s="34">
        <f t="shared" si="62"/>
        <v>13.702844000000001</v>
      </c>
      <c r="I215" s="34">
        <f t="shared" si="63"/>
        <v>1171.5899999999999</v>
      </c>
    </row>
    <row r="216" spans="1:9" ht="26.25">
      <c r="A216" s="35" t="s">
        <v>460</v>
      </c>
      <c r="B216" s="94">
        <v>91873</v>
      </c>
      <c r="C216" s="94" t="s">
        <v>16</v>
      </c>
      <c r="D216" s="270" t="s">
        <v>614</v>
      </c>
      <c r="E216" s="94" t="s">
        <v>24</v>
      </c>
      <c r="F216" s="33">
        <f>MEMORIAL!C1099</f>
        <v>23.4</v>
      </c>
      <c r="G216" s="33">
        <v>19.21</v>
      </c>
      <c r="H216" s="34">
        <f t="shared" si="62"/>
        <v>24.283361000000003</v>
      </c>
      <c r="I216" s="34">
        <f t="shared" si="63"/>
        <v>568.23</v>
      </c>
    </row>
    <row r="217" spans="1:9" ht="26.25">
      <c r="A217" s="35" t="s">
        <v>461</v>
      </c>
      <c r="B217" s="94">
        <v>95750</v>
      </c>
      <c r="C217" s="94" t="s">
        <v>12</v>
      </c>
      <c r="D217" s="270" t="s">
        <v>615</v>
      </c>
      <c r="E217" s="94" t="s">
        <v>24</v>
      </c>
      <c r="F217" s="33">
        <f>MEMORIAL!C1105</f>
        <v>82</v>
      </c>
      <c r="G217" s="33">
        <v>33.549999999999997</v>
      </c>
      <c r="H217" s="34">
        <f t="shared" si="62"/>
        <v>42.410554999999995</v>
      </c>
      <c r="I217" s="34">
        <f t="shared" si="63"/>
        <v>3477.67</v>
      </c>
    </row>
    <row r="218" spans="1:9" ht="26.25">
      <c r="A218" s="35" t="s">
        <v>462</v>
      </c>
      <c r="B218" s="35">
        <v>95747</v>
      </c>
      <c r="C218" s="94" t="s">
        <v>12</v>
      </c>
      <c r="D218" s="270" t="s">
        <v>616</v>
      </c>
      <c r="E218" s="94" t="s">
        <v>24</v>
      </c>
      <c r="F218" s="33">
        <f>MEMORIAL!C1111</f>
        <v>13</v>
      </c>
      <c r="G218" s="33">
        <v>53.25</v>
      </c>
      <c r="H218" s="34">
        <f t="shared" si="62"/>
        <v>67.313325000000006</v>
      </c>
      <c r="I218" s="34">
        <f t="shared" si="63"/>
        <v>875.07</v>
      </c>
    </row>
    <row r="219" spans="1:9" ht="26.25">
      <c r="A219" s="35" t="s">
        <v>463</v>
      </c>
      <c r="B219" s="35">
        <v>95752</v>
      </c>
      <c r="C219" s="94" t="s">
        <v>12</v>
      </c>
      <c r="D219" s="270" t="s">
        <v>617</v>
      </c>
      <c r="E219" s="94" t="s">
        <v>24</v>
      </c>
      <c r="F219" s="33">
        <f>MEMORIAL!C1117</f>
        <v>30</v>
      </c>
      <c r="G219" s="33">
        <v>56.33</v>
      </c>
      <c r="H219" s="34">
        <f t="shared" si="62"/>
        <v>71.206752999999992</v>
      </c>
      <c r="I219" s="34">
        <f t="shared" si="63"/>
        <v>2136.1999999999998</v>
      </c>
    </row>
    <row r="220" spans="1:9" ht="26.25">
      <c r="A220" s="35" t="s">
        <v>667</v>
      </c>
      <c r="B220" s="35">
        <v>1872</v>
      </c>
      <c r="C220" s="35" t="s">
        <v>16</v>
      </c>
      <c r="D220" s="270" t="s">
        <v>506</v>
      </c>
      <c r="E220" s="35" t="s">
        <v>17</v>
      </c>
      <c r="F220" s="33">
        <f>MEMORIAL!J1123</f>
        <v>14</v>
      </c>
      <c r="G220" s="33">
        <v>32.01</v>
      </c>
      <c r="H220" s="34">
        <f t="shared" si="62"/>
        <v>40.463840999999995</v>
      </c>
      <c r="I220" s="34">
        <f t="shared" si="63"/>
        <v>566.49</v>
      </c>
    </row>
    <row r="221" spans="1:9" ht="26.25">
      <c r="A221" s="35" t="s">
        <v>668</v>
      </c>
      <c r="B221" s="35">
        <v>92865</v>
      </c>
      <c r="C221" s="35" t="s">
        <v>16</v>
      </c>
      <c r="D221" s="270" t="s">
        <v>618</v>
      </c>
      <c r="E221" s="35" t="s">
        <v>17</v>
      </c>
      <c r="F221" s="33">
        <f>MEMORIAL!J1129</f>
        <v>31</v>
      </c>
      <c r="G221" s="33">
        <v>10.46</v>
      </c>
      <c r="H221" s="34">
        <f t="shared" si="62"/>
        <v>13.222486000000002</v>
      </c>
      <c r="I221" s="34">
        <f t="shared" si="63"/>
        <v>409.9</v>
      </c>
    </row>
    <row r="222" spans="1:9">
      <c r="A222" s="8" t="s">
        <v>163</v>
      </c>
      <c r="B222" s="93"/>
      <c r="C222" s="93"/>
      <c r="D222" s="63" t="s">
        <v>157</v>
      </c>
      <c r="E222" s="94"/>
      <c r="F222" s="33"/>
      <c r="G222" s="33"/>
      <c r="H222" s="34"/>
      <c r="I222" s="34"/>
    </row>
    <row r="223" spans="1:9" ht="26.25">
      <c r="A223" s="35" t="s">
        <v>464</v>
      </c>
      <c r="B223" s="94">
        <v>91926</v>
      </c>
      <c r="C223" s="35" t="s">
        <v>16</v>
      </c>
      <c r="D223" s="270" t="s">
        <v>611</v>
      </c>
      <c r="E223" s="94" t="s">
        <v>24</v>
      </c>
      <c r="F223" s="33">
        <f>MEMORIAL!C1136</f>
        <v>1170.2</v>
      </c>
      <c r="G223" s="33">
        <v>4.21</v>
      </c>
      <c r="H223" s="34">
        <f t="shared" ref="H223:H230" si="64">G223*$G$4</f>
        <v>5.3218610000000002</v>
      </c>
      <c r="I223" s="34">
        <f t="shared" ref="I223:I224" si="65">ROUND(F223*H223,2)</f>
        <v>6227.64</v>
      </c>
    </row>
    <row r="224" spans="1:9" ht="39">
      <c r="A224" s="35" t="s">
        <v>465</v>
      </c>
      <c r="B224" s="94">
        <v>91930</v>
      </c>
      <c r="C224" s="94" t="s">
        <v>16</v>
      </c>
      <c r="D224" s="270" t="s">
        <v>507</v>
      </c>
      <c r="E224" s="94" t="s">
        <v>24</v>
      </c>
      <c r="F224" s="33">
        <f>MEMORIAL!C1142</f>
        <v>139.6</v>
      </c>
      <c r="G224" s="33">
        <v>9.64</v>
      </c>
      <c r="H224" s="34">
        <f t="shared" si="64"/>
        <v>12.185924</v>
      </c>
      <c r="I224" s="34">
        <f t="shared" si="65"/>
        <v>1701.15</v>
      </c>
    </row>
    <row r="225" spans="1:9">
      <c r="A225" s="8" t="s">
        <v>164</v>
      </c>
      <c r="B225" s="93"/>
      <c r="C225" s="93"/>
      <c r="D225" s="63" t="s">
        <v>159</v>
      </c>
      <c r="E225" s="94"/>
      <c r="F225" s="33"/>
      <c r="G225" s="33"/>
      <c r="H225" s="34">
        <f t="shared" si="64"/>
        <v>0</v>
      </c>
      <c r="I225" s="34"/>
    </row>
    <row r="226" spans="1:9" ht="26.25">
      <c r="A226" s="35" t="s">
        <v>466</v>
      </c>
      <c r="B226" s="94">
        <v>92000</v>
      </c>
      <c r="C226" s="94" t="s">
        <v>16</v>
      </c>
      <c r="D226" s="270" t="s">
        <v>606</v>
      </c>
      <c r="E226" s="94" t="s">
        <v>17</v>
      </c>
      <c r="F226" s="33">
        <f>MEMORIAL!J1149</f>
        <v>9</v>
      </c>
      <c r="G226" s="33">
        <v>23.99</v>
      </c>
      <c r="H226" s="34">
        <f t="shared" si="64"/>
        <v>30.325758999999998</v>
      </c>
      <c r="I226" s="34">
        <f t="shared" ref="I226:I230" si="66">ROUND(F226*H226,2)</f>
        <v>272.93</v>
      </c>
    </row>
    <row r="227" spans="1:9" ht="26.25">
      <c r="A227" s="35" t="s">
        <v>467</v>
      </c>
      <c r="B227" s="35">
        <v>91953</v>
      </c>
      <c r="C227" s="94" t="s">
        <v>16</v>
      </c>
      <c r="D227" s="270" t="s">
        <v>607</v>
      </c>
      <c r="E227" s="94" t="s">
        <v>17</v>
      </c>
      <c r="F227" s="33">
        <f>MEMORIAL!J1155</f>
        <v>5</v>
      </c>
      <c r="G227" s="33">
        <v>22.65</v>
      </c>
      <c r="H227" s="34">
        <f t="shared" si="64"/>
        <v>28.631864999999998</v>
      </c>
      <c r="I227" s="34">
        <f t="shared" si="66"/>
        <v>143.16</v>
      </c>
    </row>
    <row r="228" spans="1:9" ht="51.75">
      <c r="A228" s="35" t="s">
        <v>468</v>
      </c>
      <c r="B228" s="35">
        <v>97586</v>
      </c>
      <c r="C228" s="35" t="s">
        <v>12</v>
      </c>
      <c r="D228" s="270" t="s">
        <v>608</v>
      </c>
      <c r="E228" s="35" t="s">
        <v>17</v>
      </c>
      <c r="F228" s="33">
        <f>MEMORIAL!J1161</f>
        <v>15</v>
      </c>
      <c r="G228" s="33">
        <v>164.7</v>
      </c>
      <c r="H228" s="34">
        <f t="shared" si="64"/>
        <v>208.19726999999997</v>
      </c>
      <c r="I228" s="34">
        <f t="shared" si="66"/>
        <v>3122.96</v>
      </c>
    </row>
    <row r="229" spans="1:9" ht="26.25">
      <c r="A229" s="35" t="s">
        <v>469</v>
      </c>
      <c r="B229" s="35">
        <v>97586</v>
      </c>
      <c r="C229" s="35" t="s">
        <v>16</v>
      </c>
      <c r="D229" s="270" t="s">
        <v>609</v>
      </c>
      <c r="E229" s="35" t="s">
        <v>17</v>
      </c>
      <c r="F229" s="33">
        <f>MEMORIAL!J1167</f>
        <v>11</v>
      </c>
      <c r="G229" s="33">
        <v>201.06</v>
      </c>
      <c r="H229" s="34">
        <f t="shared" si="64"/>
        <v>254.15994599999999</v>
      </c>
      <c r="I229" s="34">
        <f t="shared" si="66"/>
        <v>2795.76</v>
      </c>
    </row>
    <row r="230" spans="1:9" ht="26.25">
      <c r="A230" s="35" t="s">
        <v>470</v>
      </c>
      <c r="B230" s="52">
        <v>12808</v>
      </c>
      <c r="C230" s="35" t="s">
        <v>12</v>
      </c>
      <c r="D230" s="270" t="s">
        <v>610</v>
      </c>
      <c r="E230" s="35" t="s">
        <v>17</v>
      </c>
      <c r="F230" s="33">
        <f>MEMORIAL!J1173</f>
        <v>20</v>
      </c>
      <c r="G230" s="33">
        <v>321.20999999999998</v>
      </c>
      <c r="H230" s="34">
        <f t="shared" si="64"/>
        <v>406.041561</v>
      </c>
      <c r="I230" s="34">
        <f t="shared" si="66"/>
        <v>8120.83</v>
      </c>
    </row>
    <row r="231" spans="1:9">
      <c r="A231" s="65"/>
      <c r="B231" s="65"/>
      <c r="C231" s="65"/>
      <c r="D231" s="110"/>
      <c r="E231" s="65"/>
      <c r="F231" s="65"/>
      <c r="G231" s="5"/>
      <c r="H231" s="5"/>
      <c r="I231" s="66"/>
    </row>
    <row r="232" spans="1:9">
      <c r="A232" s="24" t="s">
        <v>471</v>
      </c>
      <c r="B232" s="25"/>
      <c r="C232" s="25"/>
      <c r="D232" s="27" t="s">
        <v>160</v>
      </c>
      <c r="E232" s="27"/>
      <c r="F232" s="28"/>
      <c r="G232" s="29"/>
      <c r="H232" s="29"/>
      <c r="I232" s="30">
        <f>SUM(I233:I240)</f>
        <v>19915.62</v>
      </c>
    </row>
    <row r="233" spans="1:9" ht="51.75">
      <c r="A233" s="35" t="s">
        <v>166</v>
      </c>
      <c r="B233" s="40">
        <v>96986</v>
      </c>
      <c r="C233" s="266" t="s">
        <v>16</v>
      </c>
      <c r="D233" s="270" t="s">
        <v>600</v>
      </c>
      <c r="E233" s="214" t="s">
        <v>17</v>
      </c>
      <c r="F233" s="33">
        <f>MEMORIAL!J1180</f>
        <v>8</v>
      </c>
      <c r="G233" s="33">
        <v>98.3</v>
      </c>
      <c r="H233" s="34">
        <f t="shared" ref="H233:H240" si="67">G233*$G$4</f>
        <v>124.26102999999999</v>
      </c>
      <c r="I233" s="34">
        <f t="shared" ref="I233:I240" si="68">ROUND(F233*H233,2)</f>
        <v>994.09</v>
      </c>
    </row>
    <row r="234" spans="1:9" ht="39">
      <c r="A234" s="35" t="s">
        <v>168</v>
      </c>
      <c r="B234" s="40">
        <v>98111</v>
      </c>
      <c r="C234" s="266" t="s">
        <v>16</v>
      </c>
      <c r="D234" s="270" t="s">
        <v>719</v>
      </c>
      <c r="E234" s="214" t="s">
        <v>17</v>
      </c>
      <c r="F234" s="33">
        <f>MEMORIAL!J1186</f>
        <v>8</v>
      </c>
      <c r="G234" s="33">
        <v>42.97</v>
      </c>
      <c r="H234" s="34">
        <f t="shared" si="67"/>
        <v>54.318376999999998</v>
      </c>
      <c r="I234" s="34">
        <f t="shared" si="68"/>
        <v>434.55</v>
      </c>
    </row>
    <row r="235" spans="1:9">
      <c r="A235" s="35" t="s">
        <v>472</v>
      </c>
      <c r="B235" s="40">
        <v>10908</v>
      </c>
      <c r="C235" s="266" t="s">
        <v>12</v>
      </c>
      <c r="D235" s="270" t="s">
        <v>766</v>
      </c>
      <c r="E235" s="269" t="s">
        <v>24</v>
      </c>
      <c r="F235" s="33">
        <f>MEMORIAL!C1192</f>
        <v>89.2</v>
      </c>
      <c r="G235" s="33">
        <v>45.35</v>
      </c>
      <c r="H235" s="34">
        <f t="shared" si="67"/>
        <v>57.326934999999999</v>
      </c>
      <c r="I235" s="34">
        <f t="shared" si="68"/>
        <v>5113.5600000000004</v>
      </c>
    </row>
    <row r="236" spans="1:9" ht="26.25">
      <c r="A236" s="35" t="s">
        <v>473</v>
      </c>
      <c r="B236" s="40">
        <v>96977</v>
      </c>
      <c r="C236" s="267" t="s">
        <v>16</v>
      </c>
      <c r="D236" s="270" t="s">
        <v>601</v>
      </c>
      <c r="E236" s="269" t="s">
        <v>24</v>
      </c>
      <c r="F236" s="33">
        <f>MEMORIAL!C1198</f>
        <v>126.32</v>
      </c>
      <c r="G236" s="33">
        <v>75.12</v>
      </c>
      <c r="H236" s="34">
        <f t="shared" si="67"/>
        <v>94.959192000000002</v>
      </c>
      <c r="I236" s="34">
        <f t="shared" si="68"/>
        <v>11995.25</v>
      </c>
    </row>
    <row r="237" spans="1:9" ht="26.25">
      <c r="A237" s="35" t="s">
        <v>474</v>
      </c>
      <c r="B237" s="52">
        <v>93008</v>
      </c>
      <c r="C237" s="268" t="s">
        <v>16</v>
      </c>
      <c r="D237" s="270" t="s">
        <v>602</v>
      </c>
      <c r="E237" s="269" t="s">
        <v>24</v>
      </c>
      <c r="F237" s="33">
        <f>MEMORIAL!C1204</f>
        <v>32</v>
      </c>
      <c r="G237" s="33">
        <v>17.22</v>
      </c>
      <c r="H237" s="34">
        <f t="shared" si="67"/>
        <v>21.767802</v>
      </c>
      <c r="I237" s="34">
        <f t="shared" si="68"/>
        <v>696.57</v>
      </c>
    </row>
    <row r="238" spans="1:9" ht="26.25">
      <c r="A238" s="35" t="s">
        <v>475</v>
      </c>
      <c r="B238" s="52">
        <v>39863</v>
      </c>
      <c r="C238" s="268" t="s">
        <v>16</v>
      </c>
      <c r="D238" s="270" t="s">
        <v>603</v>
      </c>
      <c r="E238" s="214" t="s">
        <v>17</v>
      </c>
      <c r="F238" s="33">
        <f>MEMORIAL!J1210</f>
        <v>8</v>
      </c>
      <c r="G238" s="33">
        <v>15.06</v>
      </c>
      <c r="H238" s="34">
        <f t="shared" si="67"/>
        <v>19.037345999999999</v>
      </c>
      <c r="I238" s="34">
        <f t="shared" si="68"/>
        <v>152.30000000000001</v>
      </c>
    </row>
    <row r="239" spans="1:9" ht="26.25">
      <c r="A239" s="35" t="s">
        <v>476</v>
      </c>
      <c r="B239" s="52">
        <v>9048</v>
      </c>
      <c r="C239" s="268" t="s">
        <v>12</v>
      </c>
      <c r="D239" s="270" t="s">
        <v>604</v>
      </c>
      <c r="E239" s="214" t="s">
        <v>17</v>
      </c>
      <c r="F239" s="33">
        <f>MEMORIAL!J1216</f>
        <v>8</v>
      </c>
      <c r="G239" s="33">
        <v>40.700000000000003</v>
      </c>
      <c r="H239" s="34">
        <f t="shared" si="67"/>
        <v>51.448870000000007</v>
      </c>
      <c r="I239" s="34">
        <f t="shared" si="68"/>
        <v>411.59</v>
      </c>
    </row>
    <row r="240" spans="1:9" ht="26.25">
      <c r="A240" s="35" t="s">
        <v>477</v>
      </c>
      <c r="B240" s="52">
        <v>12458</v>
      </c>
      <c r="C240" s="268" t="s">
        <v>12</v>
      </c>
      <c r="D240" s="270" t="s">
        <v>605</v>
      </c>
      <c r="E240" s="214" t="s">
        <v>17</v>
      </c>
      <c r="F240" s="33">
        <f>MEMORIAL!J1222</f>
        <v>8</v>
      </c>
      <c r="G240" s="33">
        <v>11.64</v>
      </c>
      <c r="H240" s="34">
        <f t="shared" si="67"/>
        <v>14.714124</v>
      </c>
      <c r="I240" s="34">
        <f t="shared" si="68"/>
        <v>117.71</v>
      </c>
    </row>
    <row r="241" spans="1:9">
      <c r="A241" s="42"/>
      <c r="B241" s="42"/>
      <c r="C241" s="42"/>
      <c r="D241" s="98"/>
      <c r="E241" s="21"/>
      <c r="F241" s="43"/>
      <c r="G241" s="44"/>
      <c r="H241" s="44"/>
      <c r="I241" s="44"/>
    </row>
    <row r="242" spans="1:9">
      <c r="A242" s="24" t="s">
        <v>478</v>
      </c>
      <c r="B242" s="25"/>
      <c r="C242" s="25"/>
      <c r="D242" s="27" t="s">
        <v>165</v>
      </c>
      <c r="E242" s="27"/>
      <c r="F242" s="28"/>
      <c r="G242" s="29"/>
      <c r="H242" s="29"/>
      <c r="I242" s="30">
        <f>SUM(I244:I252)</f>
        <v>72195.649999999994</v>
      </c>
    </row>
    <row r="243" spans="1:9">
      <c r="A243" s="80" t="s">
        <v>171</v>
      </c>
      <c r="B243" s="80"/>
      <c r="C243" s="80"/>
      <c r="D243" s="53" t="s">
        <v>167</v>
      </c>
      <c r="E243" s="53"/>
      <c r="F243" s="62"/>
      <c r="G243" s="62"/>
      <c r="H243" s="78"/>
      <c r="I243" s="78"/>
    </row>
    <row r="244" spans="1:9" ht="26.25">
      <c r="A244" s="45" t="s">
        <v>479</v>
      </c>
      <c r="B244" s="40">
        <v>11150</v>
      </c>
      <c r="C244" s="40" t="s">
        <v>12</v>
      </c>
      <c r="D244" s="270" t="s">
        <v>776</v>
      </c>
      <c r="E244" s="31" t="s">
        <v>13</v>
      </c>
      <c r="F244" s="33">
        <f>MEMORIAL!G1230</f>
        <v>2.4500000000000002</v>
      </c>
      <c r="G244" s="33">
        <v>606.77</v>
      </c>
      <c r="H244" s="34">
        <f t="shared" ref="H244:H249" si="69">G244*$G$4</f>
        <v>767.01795700000002</v>
      </c>
      <c r="I244" s="34">
        <f t="shared" ref="I244:I249" si="70">ROUND(F244*H244,2)</f>
        <v>1879.19</v>
      </c>
    </row>
    <row r="245" spans="1:9" ht="26.25">
      <c r="A245" s="45" t="s">
        <v>480</v>
      </c>
      <c r="B245" s="40">
        <v>10071</v>
      </c>
      <c r="C245" s="40" t="s">
        <v>12</v>
      </c>
      <c r="D245" s="270" t="s">
        <v>599</v>
      </c>
      <c r="E245" s="31" t="s">
        <v>17</v>
      </c>
      <c r="F245" s="33">
        <f>MEMORIAL!J1236</f>
        <v>1</v>
      </c>
      <c r="G245" s="33">
        <v>3489.93</v>
      </c>
      <c r="H245" s="34">
        <f t="shared" si="69"/>
        <v>4411.6205129999998</v>
      </c>
      <c r="I245" s="34">
        <f t="shared" si="70"/>
        <v>4411.62</v>
      </c>
    </row>
    <row r="246" spans="1:9" ht="26.25">
      <c r="A246" s="45" t="s">
        <v>481</v>
      </c>
      <c r="B246" s="40">
        <v>10069</v>
      </c>
      <c r="C246" s="40" t="s">
        <v>12</v>
      </c>
      <c r="D246" s="270" t="s">
        <v>598</v>
      </c>
      <c r="E246" s="31" t="s">
        <v>17</v>
      </c>
      <c r="F246" s="33">
        <f>MEMORIAL!J1242</f>
        <v>1</v>
      </c>
      <c r="G246" s="33">
        <v>5157.47</v>
      </c>
      <c r="H246" s="34">
        <f t="shared" si="69"/>
        <v>6519.5578270000005</v>
      </c>
      <c r="I246" s="34">
        <f t="shared" si="70"/>
        <v>6519.56</v>
      </c>
    </row>
    <row r="247" spans="1:9" ht="26.25">
      <c r="A247" s="45" t="s">
        <v>482</v>
      </c>
      <c r="B247" s="40">
        <v>2432</v>
      </c>
      <c r="C247" s="40" t="s">
        <v>12</v>
      </c>
      <c r="D247" s="270" t="s">
        <v>767</v>
      </c>
      <c r="E247" s="31" t="s">
        <v>17</v>
      </c>
      <c r="F247" s="33">
        <f>MEMORIAL!J1248</f>
        <v>1</v>
      </c>
      <c r="G247" s="33">
        <v>976.72</v>
      </c>
      <c r="H247" s="34">
        <f t="shared" si="69"/>
        <v>1234.671752</v>
      </c>
      <c r="I247" s="34">
        <f t="shared" si="70"/>
        <v>1234.67</v>
      </c>
    </row>
    <row r="248" spans="1:9" ht="26.25">
      <c r="A248" s="45" t="s">
        <v>483</v>
      </c>
      <c r="B248" s="56">
        <v>99857</v>
      </c>
      <c r="C248" s="56" t="s">
        <v>16</v>
      </c>
      <c r="D248" s="270" t="s">
        <v>597</v>
      </c>
      <c r="E248" s="38" t="s">
        <v>24</v>
      </c>
      <c r="F248" s="33">
        <f>MEMORIAL!C1254</f>
        <v>9.6</v>
      </c>
      <c r="G248" s="33">
        <v>76.709999999999994</v>
      </c>
      <c r="H248" s="34">
        <f t="shared" si="69"/>
        <v>96.969110999999998</v>
      </c>
      <c r="I248" s="34">
        <f t="shared" si="70"/>
        <v>930.9</v>
      </c>
    </row>
    <row r="249" spans="1:9" ht="39">
      <c r="A249" s="45" t="s">
        <v>720</v>
      </c>
      <c r="B249" s="56">
        <v>12628</v>
      </c>
      <c r="C249" s="40" t="s">
        <v>12</v>
      </c>
      <c r="D249" s="270" t="s">
        <v>721</v>
      </c>
      <c r="E249" s="38" t="s">
        <v>559</v>
      </c>
      <c r="F249" s="33">
        <f>MEMORIAL!J1303</f>
        <v>1</v>
      </c>
      <c r="G249" s="33">
        <v>3003.42</v>
      </c>
      <c r="H249" s="34">
        <f t="shared" si="69"/>
        <v>3796.6232220000002</v>
      </c>
      <c r="I249" s="34">
        <f t="shared" si="70"/>
        <v>3796.62</v>
      </c>
    </row>
    <row r="250" spans="1:9">
      <c r="A250" s="80" t="s">
        <v>172</v>
      </c>
      <c r="B250" s="52"/>
      <c r="C250" s="52"/>
      <c r="D250" s="113" t="s">
        <v>169</v>
      </c>
      <c r="E250" s="52"/>
      <c r="F250" s="62"/>
      <c r="G250" s="62"/>
      <c r="H250" s="78"/>
      <c r="I250" s="78"/>
    </row>
    <row r="251" spans="1:9" ht="51.75">
      <c r="A251" s="45" t="s">
        <v>484</v>
      </c>
      <c r="B251" s="56">
        <v>102362</v>
      </c>
      <c r="C251" s="56" t="s">
        <v>16</v>
      </c>
      <c r="D251" s="270" t="s">
        <v>596</v>
      </c>
      <c r="E251" s="31" t="s">
        <v>13</v>
      </c>
      <c r="F251" s="33">
        <f>MEMORIAL!G1261</f>
        <v>201</v>
      </c>
      <c r="G251" s="33">
        <v>179.72</v>
      </c>
      <c r="H251" s="34">
        <f>G251*$G$4</f>
        <v>227.18405200000001</v>
      </c>
      <c r="I251" s="34">
        <f t="shared" ref="I251:I252" si="71">ROUND(F251*H251,2)</f>
        <v>45663.99</v>
      </c>
    </row>
    <row r="252" spans="1:9" ht="51.75">
      <c r="A252" s="45" t="s">
        <v>485</v>
      </c>
      <c r="B252" s="40">
        <v>12980</v>
      </c>
      <c r="C252" s="40" t="s">
        <v>12</v>
      </c>
      <c r="D252" s="270" t="s">
        <v>768</v>
      </c>
      <c r="E252" s="31" t="s">
        <v>13</v>
      </c>
      <c r="F252" s="33">
        <f>MEMORIAL!J1267</f>
        <v>7.5600000000000005</v>
      </c>
      <c r="G252" s="33">
        <v>811.91</v>
      </c>
      <c r="H252" s="34">
        <f>G252*$G$4</f>
        <v>1026.335431</v>
      </c>
      <c r="I252" s="34">
        <f t="shared" si="71"/>
        <v>7759.1</v>
      </c>
    </row>
    <row r="253" spans="1:9">
      <c r="A253" s="42"/>
      <c r="B253" s="42"/>
      <c r="C253" s="42"/>
      <c r="D253" s="98"/>
      <c r="E253" s="21"/>
      <c r="F253" s="43"/>
      <c r="G253" s="44"/>
      <c r="H253" s="44"/>
      <c r="I253" s="44"/>
    </row>
    <row r="254" spans="1:9">
      <c r="A254" s="24" t="s">
        <v>213</v>
      </c>
      <c r="B254" s="25"/>
      <c r="C254" s="25"/>
      <c r="D254" s="27" t="s">
        <v>170</v>
      </c>
      <c r="E254" s="27"/>
      <c r="F254" s="28"/>
      <c r="G254" s="29"/>
      <c r="H254" s="29"/>
      <c r="I254" s="30">
        <f>SUM(I255:I259)</f>
        <v>3750.14</v>
      </c>
    </row>
    <row r="255" spans="1:9">
      <c r="A255" s="52" t="s">
        <v>177</v>
      </c>
      <c r="B255" s="96">
        <v>99807</v>
      </c>
      <c r="C255" s="52" t="s">
        <v>16</v>
      </c>
      <c r="D255" s="270" t="s">
        <v>595</v>
      </c>
      <c r="E255" s="52" t="s">
        <v>13</v>
      </c>
      <c r="F255" s="33">
        <f>MEMORIAL!G1273</f>
        <v>296.01</v>
      </c>
      <c r="G255" s="33">
        <v>1.1499999999999999</v>
      </c>
      <c r="H255" s="34">
        <f>G255*$G$4</f>
        <v>1.4537149999999999</v>
      </c>
      <c r="I255" s="34">
        <f t="shared" ref="I255:I259" si="72">ROUND(F255*H255,2)</f>
        <v>430.31</v>
      </c>
    </row>
    <row r="256" spans="1:9">
      <c r="A256" s="52" t="s">
        <v>180</v>
      </c>
      <c r="B256" s="96">
        <v>99823</v>
      </c>
      <c r="C256" s="52" t="s">
        <v>16</v>
      </c>
      <c r="D256" s="270" t="s">
        <v>594</v>
      </c>
      <c r="E256" s="52" t="s">
        <v>13</v>
      </c>
      <c r="F256" s="33">
        <f>MEMORIAL!G1279</f>
        <v>21.9</v>
      </c>
      <c r="G256" s="33">
        <v>1.76</v>
      </c>
      <c r="H256" s="34">
        <f>G256*$G$4</f>
        <v>2.2248160000000001</v>
      </c>
      <c r="I256" s="34">
        <f t="shared" si="72"/>
        <v>48.72</v>
      </c>
    </row>
    <row r="257" spans="1:11">
      <c r="A257" s="52" t="s">
        <v>210</v>
      </c>
      <c r="B257" s="96">
        <v>99804</v>
      </c>
      <c r="C257" s="52" t="s">
        <v>16</v>
      </c>
      <c r="D257" s="270" t="s">
        <v>593</v>
      </c>
      <c r="E257" s="52" t="s">
        <v>13</v>
      </c>
      <c r="F257" s="33">
        <f>MEMORIAL!G1285</f>
        <v>64.91</v>
      </c>
      <c r="G257" s="33">
        <v>3.77</v>
      </c>
      <c r="H257" s="34">
        <f>G257*$G$4</f>
        <v>4.765657</v>
      </c>
      <c r="I257" s="34">
        <f t="shared" si="72"/>
        <v>309.33999999999997</v>
      </c>
    </row>
    <row r="258" spans="1:11">
      <c r="A258" s="52" t="s">
        <v>211</v>
      </c>
      <c r="B258" s="97">
        <v>99811</v>
      </c>
      <c r="C258" s="56" t="s">
        <v>16</v>
      </c>
      <c r="D258" s="270" t="s">
        <v>592</v>
      </c>
      <c r="E258" s="64" t="s">
        <v>13</v>
      </c>
      <c r="F258" s="33">
        <f>MEMORIAL!G1291</f>
        <v>676.67</v>
      </c>
      <c r="G258" s="33">
        <v>2.46</v>
      </c>
      <c r="H258" s="34">
        <f>G258*$G$4</f>
        <v>3.109686</v>
      </c>
      <c r="I258" s="34">
        <f t="shared" si="72"/>
        <v>2104.23</v>
      </c>
    </row>
    <row r="259" spans="1:11" ht="15" customHeight="1">
      <c r="A259" s="52" t="s">
        <v>212</v>
      </c>
      <c r="B259" s="52">
        <v>10848</v>
      </c>
      <c r="C259" s="52" t="s">
        <v>16</v>
      </c>
      <c r="D259" s="270" t="s">
        <v>173</v>
      </c>
      <c r="E259" s="31" t="s">
        <v>17</v>
      </c>
      <c r="F259" s="33">
        <f>MEMORIAL!J1297</f>
        <v>1</v>
      </c>
      <c r="G259" s="33">
        <v>678.38</v>
      </c>
      <c r="H259" s="34">
        <f>G259*$G$4</f>
        <v>857.54015800000002</v>
      </c>
      <c r="I259" s="34">
        <f t="shared" si="72"/>
        <v>857.54</v>
      </c>
    </row>
    <row r="260" spans="1:11">
      <c r="A260" s="85"/>
      <c r="B260" s="85"/>
      <c r="C260" s="85"/>
      <c r="D260" s="110"/>
      <c r="E260" s="98"/>
      <c r="F260" s="98"/>
      <c r="G260" s="99"/>
      <c r="H260" s="235"/>
      <c r="I260" s="100"/>
    </row>
    <row r="261" spans="1:11">
      <c r="A261" s="236" t="s">
        <v>669</v>
      </c>
      <c r="B261" s="237"/>
      <c r="C261" s="237"/>
      <c r="D261" s="238" t="s">
        <v>174</v>
      </c>
      <c r="E261" s="239"/>
      <c r="F261" s="239"/>
      <c r="G261" s="240"/>
      <c r="H261" s="101"/>
      <c r="I261" s="30">
        <f>SUM(I262+I266+I269+I271+I277+I281+I287+I292+I297)</f>
        <v>265330.10408200946</v>
      </c>
      <c r="K261" s="255"/>
    </row>
    <row r="262" spans="1:11">
      <c r="A262" s="8" t="s">
        <v>670</v>
      </c>
      <c r="B262" s="7"/>
      <c r="C262" s="7"/>
      <c r="D262" s="49" t="s">
        <v>175</v>
      </c>
      <c r="E262" s="241"/>
      <c r="F262" s="242" t="s">
        <v>176</v>
      </c>
      <c r="G262" s="242"/>
      <c r="H262" s="243"/>
      <c r="I262" s="244">
        <f>SUM(I263:I265)</f>
        <v>54128.594601557503</v>
      </c>
    </row>
    <row r="263" spans="1:11" ht="26.25">
      <c r="A263" s="52" t="s">
        <v>511</v>
      </c>
      <c r="B263" s="52">
        <v>93358</v>
      </c>
      <c r="C263" s="52" t="s">
        <v>16</v>
      </c>
      <c r="D263" s="270" t="s">
        <v>178</v>
      </c>
      <c r="E263" s="52" t="s">
        <v>732</v>
      </c>
      <c r="F263" s="95">
        <f>MEMORIAL!H1314</f>
        <v>28.426249999999996</v>
      </c>
      <c r="G263" s="52">
        <v>59.02</v>
      </c>
      <c r="H263" s="34">
        <f>G263*$G$4</f>
        <v>74.607182000000009</v>
      </c>
      <c r="I263" s="34">
        <f>F263*H263</f>
        <v>2120.8024073275001</v>
      </c>
    </row>
    <row r="264" spans="1:11" ht="51.75">
      <c r="A264" s="52" t="s">
        <v>512</v>
      </c>
      <c r="B264" s="52">
        <v>95952</v>
      </c>
      <c r="C264" s="52" t="s">
        <v>16</v>
      </c>
      <c r="D264" s="270" t="s">
        <v>181</v>
      </c>
      <c r="E264" s="52" t="s">
        <v>732</v>
      </c>
      <c r="F264" s="95">
        <f>MEMORIAL!H1322</f>
        <v>8.0449999999999999</v>
      </c>
      <c r="G264" s="52">
        <v>2417.7399999999998</v>
      </c>
      <c r="H264" s="34">
        <f>G264*$G$4</f>
        <v>3056.2651339999998</v>
      </c>
      <c r="I264" s="34">
        <f t="shared" ref="I264:I265" si="73">F264*H264</f>
        <v>24587.653003029998</v>
      </c>
    </row>
    <row r="265" spans="1:11" ht="39">
      <c r="A265" s="52" t="s">
        <v>513</v>
      </c>
      <c r="B265" s="52">
        <v>102487</v>
      </c>
      <c r="C265" s="52" t="s">
        <v>16</v>
      </c>
      <c r="D265" s="270" t="s">
        <v>734</v>
      </c>
      <c r="E265" s="52" t="s">
        <v>732</v>
      </c>
      <c r="F265" s="95">
        <f>MEMORIAL!G1333</f>
        <v>48.440000000000005</v>
      </c>
      <c r="G265" s="52">
        <v>447.8</v>
      </c>
      <c r="H265" s="34">
        <f>G265*$G$4</f>
        <v>566.06398000000002</v>
      </c>
      <c r="I265" s="34">
        <f t="shared" si="73"/>
        <v>27420.139191200004</v>
      </c>
    </row>
    <row r="266" spans="1:11">
      <c r="A266" s="8" t="s">
        <v>671</v>
      </c>
      <c r="B266" s="7"/>
      <c r="C266" s="7"/>
      <c r="D266" s="49" t="s">
        <v>183</v>
      </c>
      <c r="E266" s="8"/>
      <c r="F266" s="7" t="s">
        <v>176</v>
      </c>
      <c r="G266" s="7"/>
      <c r="H266" s="243"/>
      <c r="I266" s="244">
        <f>SUM(I267:I268)</f>
        <v>35462.107889369996</v>
      </c>
    </row>
    <row r="267" spans="1:11" ht="51.75">
      <c r="A267" s="52" t="s">
        <v>514</v>
      </c>
      <c r="B267" s="52">
        <v>103336</v>
      </c>
      <c r="C267" s="52" t="s">
        <v>16</v>
      </c>
      <c r="D267" s="270" t="s">
        <v>184</v>
      </c>
      <c r="E267" s="52" t="s">
        <v>182</v>
      </c>
      <c r="F267" s="95">
        <f>MEMORIAL!G1344</f>
        <v>452.90999999999997</v>
      </c>
      <c r="G267" s="52">
        <v>61.39</v>
      </c>
      <c r="H267" s="34">
        <f>G267*$G$4</f>
        <v>77.603099</v>
      </c>
      <c r="I267" s="34">
        <f>F267*H267</f>
        <v>35147.219568089997</v>
      </c>
    </row>
    <row r="268" spans="1:11" ht="26.25">
      <c r="A268" s="52" t="s">
        <v>550</v>
      </c>
      <c r="B268" s="52">
        <v>170</v>
      </c>
      <c r="C268" s="52" t="s">
        <v>12</v>
      </c>
      <c r="D268" s="270" t="s">
        <v>591</v>
      </c>
      <c r="E268" s="52" t="s">
        <v>187</v>
      </c>
      <c r="F268" s="95">
        <f>MEMORIAL!G1350</f>
        <v>1.92</v>
      </c>
      <c r="G268" s="256">
        <v>129.74</v>
      </c>
      <c r="H268" s="34">
        <f>G268*$G$4</f>
        <v>164.004334</v>
      </c>
      <c r="I268" s="34">
        <f>F268*H268</f>
        <v>314.88832128000001</v>
      </c>
    </row>
    <row r="269" spans="1:11">
      <c r="A269" s="8" t="s">
        <v>672</v>
      </c>
      <c r="B269" s="7"/>
      <c r="C269" s="7"/>
      <c r="D269" s="49" t="s">
        <v>185</v>
      </c>
      <c r="E269" s="8"/>
      <c r="F269" s="7" t="s">
        <v>176</v>
      </c>
      <c r="G269" s="7"/>
      <c r="H269" s="243"/>
      <c r="I269" s="244">
        <f>SUM(I270:I270)</f>
        <v>37647.073920611998</v>
      </c>
    </row>
    <row r="270" spans="1:11" ht="51.75">
      <c r="A270" s="52" t="s">
        <v>515</v>
      </c>
      <c r="B270" s="52">
        <v>95952</v>
      </c>
      <c r="C270" s="52" t="s">
        <v>16</v>
      </c>
      <c r="D270" s="270" t="s">
        <v>181</v>
      </c>
      <c r="E270" s="52" t="s">
        <v>186</v>
      </c>
      <c r="F270" s="95">
        <f>MEMORIAL!H1359</f>
        <v>12.318</v>
      </c>
      <c r="G270" s="52">
        <v>2417.7399999999998</v>
      </c>
      <c r="H270" s="243">
        <f>G270*$G$4</f>
        <v>3056.2651339999998</v>
      </c>
      <c r="I270" s="243">
        <f>F270*H270</f>
        <v>37647.073920611998</v>
      </c>
    </row>
    <row r="271" spans="1:11">
      <c r="A271" s="8" t="s">
        <v>673</v>
      </c>
      <c r="B271" s="7"/>
      <c r="C271" s="7"/>
      <c r="D271" s="49" t="s">
        <v>188</v>
      </c>
      <c r="E271" s="8"/>
      <c r="F271" s="7" t="s">
        <v>176</v>
      </c>
      <c r="G271" s="7"/>
      <c r="H271" s="243"/>
      <c r="I271" s="244">
        <f>SUM(I272:I275)</f>
        <v>36447.983145259997</v>
      </c>
    </row>
    <row r="272" spans="1:11" ht="51.75">
      <c r="A272" s="52" t="s">
        <v>516</v>
      </c>
      <c r="B272" s="52">
        <v>87692</v>
      </c>
      <c r="C272" s="52" t="s">
        <v>16</v>
      </c>
      <c r="D272" s="270" t="s">
        <v>189</v>
      </c>
      <c r="E272" s="52" t="s">
        <v>187</v>
      </c>
      <c r="F272" s="95">
        <f>MEMORIAL!G1371</f>
        <v>27</v>
      </c>
      <c r="G272" s="52">
        <v>42.85</v>
      </c>
      <c r="H272" s="243">
        <f>G272*$G$4</f>
        <v>54.166685000000001</v>
      </c>
      <c r="I272" s="243">
        <f>F272*H272</f>
        <v>1462.500495</v>
      </c>
    </row>
    <row r="273" spans="1:9" ht="51.75">
      <c r="A273" s="52" t="s">
        <v>517</v>
      </c>
      <c r="B273" s="35">
        <v>10169</v>
      </c>
      <c r="C273" s="32" t="s">
        <v>12</v>
      </c>
      <c r="D273" s="270" t="s">
        <v>769</v>
      </c>
      <c r="E273" s="52" t="s">
        <v>187</v>
      </c>
      <c r="F273" s="95">
        <f>MEMORIAL!G1377</f>
        <v>27</v>
      </c>
      <c r="G273" s="52">
        <v>47.6</v>
      </c>
      <c r="H273" s="243">
        <f>G273*$G$4</f>
        <v>60.17116</v>
      </c>
      <c r="I273" s="243">
        <f>F273*H273</f>
        <v>1624.62132</v>
      </c>
    </row>
    <row r="274" spans="1:9" ht="26.25">
      <c r="A274" s="52" t="s">
        <v>518</v>
      </c>
      <c r="B274" s="52">
        <v>101747</v>
      </c>
      <c r="C274" s="52" t="s">
        <v>16</v>
      </c>
      <c r="D274" s="270" t="s">
        <v>722</v>
      </c>
      <c r="E274" s="52" t="s">
        <v>187</v>
      </c>
      <c r="F274" s="95">
        <f>MEMORIAL!G1384</f>
        <v>291.43</v>
      </c>
      <c r="G274" s="52">
        <v>72.930000000000007</v>
      </c>
      <c r="H274" s="243">
        <f>G274*$G$4</f>
        <v>92.190813000000006</v>
      </c>
      <c r="I274" s="243">
        <f>F274*H274</f>
        <v>26867.168632590001</v>
      </c>
    </row>
    <row r="275" spans="1:9" ht="39">
      <c r="A275" s="52" t="s">
        <v>546</v>
      </c>
      <c r="B275" s="52">
        <v>101169</v>
      </c>
      <c r="C275" s="52" t="s">
        <v>16</v>
      </c>
      <c r="D275" s="270" t="s">
        <v>664</v>
      </c>
      <c r="E275" s="52" t="s">
        <v>187</v>
      </c>
      <c r="F275" s="95">
        <f>MEMORIAL!G1390</f>
        <v>80.53</v>
      </c>
      <c r="G275" s="256">
        <v>63.79</v>
      </c>
      <c r="H275" s="243">
        <f>G275*$G$4</f>
        <v>80.636938999999998</v>
      </c>
      <c r="I275" s="243">
        <f>F275*H275</f>
        <v>6493.6926976699997</v>
      </c>
    </row>
    <row r="276" spans="1:9">
      <c r="A276" s="85"/>
      <c r="B276" s="85"/>
      <c r="C276" s="85"/>
      <c r="D276" s="110"/>
      <c r="E276" s="98"/>
      <c r="F276" s="98"/>
      <c r="G276" s="245"/>
      <c r="H276" s="243"/>
      <c r="I276" s="13"/>
    </row>
    <row r="277" spans="1:9">
      <c r="A277" s="8" t="s">
        <v>521</v>
      </c>
      <c r="B277" s="7"/>
      <c r="C277" s="7"/>
      <c r="D277" s="49" t="s">
        <v>674</v>
      </c>
      <c r="E277" s="8"/>
      <c r="F277" s="7"/>
      <c r="G277" s="7"/>
      <c r="H277" s="243">
        <f t="shared" ref="H277:H292" si="74">G277*$J$8</f>
        <v>0</v>
      </c>
      <c r="I277" s="244">
        <f>SUM(I278:I279)</f>
        <v>10697.749634</v>
      </c>
    </row>
    <row r="278" spans="1:9" ht="80.25" customHeight="1">
      <c r="A278" s="52" t="s">
        <v>519</v>
      </c>
      <c r="B278" s="35">
        <v>91315</v>
      </c>
      <c r="C278" s="35" t="s">
        <v>16</v>
      </c>
      <c r="D278" s="270" t="s">
        <v>84</v>
      </c>
      <c r="E278" s="52" t="s">
        <v>190</v>
      </c>
      <c r="F278" s="95">
        <f>MEMORIAL!J1397</f>
        <v>1</v>
      </c>
      <c r="G278" s="256">
        <v>811.24</v>
      </c>
      <c r="H278" s="243">
        <f>G278*$G$4</f>
        <v>1025.488484</v>
      </c>
      <c r="I278" s="246">
        <f>H278*F278</f>
        <v>1025.488484</v>
      </c>
    </row>
    <row r="279" spans="1:9" ht="51.75">
      <c r="A279" s="52" t="s">
        <v>548</v>
      </c>
      <c r="B279" s="52">
        <v>37562</v>
      </c>
      <c r="C279" s="52" t="s">
        <v>16</v>
      </c>
      <c r="D279" s="270" t="s">
        <v>549</v>
      </c>
      <c r="E279" s="52" t="s">
        <v>187</v>
      </c>
      <c r="F279" s="95">
        <f>MEMORIAL!G1403</f>
        <v>12.5</v>
      </c>
      <c r="G279" s="52">
        <v>612.12</v>
      </c>
      <c r="H279" s="243">
        <f>G279*$G$4</f>
        <v>773.78089199999999</v>
      </c>
      <c r="I279" s="246">
        <f>H279*F279</f>
        <v>9672.2611500000003</v>
      </c>
    </row>
    <row r="280" spans="1:9">
      <c r="A280" s="85"/>
      <c r="B280" s="85"/>
      <c r="C280" s="85"/>
      <c r="D280" s="110"/>
      <c r="E280" s="98"/>
      <c r="F280" s="98"/>
      <c r="G280" s="245"/>
      <c r="H280" s="243"/>
      <c r="I280" s="9"/>
    </row>
    <row r="281" spans="1:9">
      <c r="A281" s="8" t="s">
        <v>520</v>
      </c>
      <c r="B281" s="7"/>
      <c r="C281" s="7"/>
      <c r="D281" s="49" t="s">
        <v>191</v>
      </c>
      <c r="E281" s="8"/>
      <c r="F281" s="7" t="s">
        <v>176</v>
      </c>
      <c r="G281" s="7"/>
      <c r="H281" s="243">
        <f t="shared" si="74"/>
        <v>0</v>
      </c>
      <c r="I281" s="247">
        <f>SUM(I282:I285)</f>
        <v>65562.036182829994</v>
      </c>
    </row>
    <row r="282" spans="1:9" ht="64.5">
      <c r="A282" s="52" t="s">
        <v>522</v>
      </c>
      <c r="B282" s="52">
        <v>87905</v>
      </c>
      <c r="C282" s="52" t="s">
        <v>16</v>
      </c>
      <c r="D282" s="270" t="s">
        <v>192</v>
      </c>
      <c r="E282" s="52" t="s">
        <v>187</v>
      </c>
      <c r="F282" s="95">
        <f>MEMORIAL!G1415</f>
        <v>1018.0600000000001</v>
      </c>
      <c r="G282" s="52">
        <v>6.55</v>
      </c>
      <c r="H282" s="243">
        <f>G282*$G$4</f>
        <v>8.2798549999999995</v>
      </c>
      <c r="I282" s="246">
        <f>H282*F282</f>
        <v>8429.3891812999991</v>
      </c>
    </row>
    <row r="283" spans="1:9" ht="64.5">
      <c r="A283" s="52" t="s">
        <v>523</v>
      </c>
      <c r="B283" s="52">
        <v>87792</v>
      </c>
      <c r="C283" s="52" t="s">
        <v>16</v>
      </c>
      <c r="D283" s="270" t="s">
        <v>723</v>
      </c>
      <c r="E283" s="52" t="s">
        <v>187</v>
      </c>
      <c r="F283" s="95">
        <f>MEMORIAL!G1420</f>
        <v>1018.0600000000001</v>
      </c>
      <c r="G283" s="52">
        <v>32.43</v>
      </c>
      <c r="H283" s="243">
        <f>G283*$G$4</f>
        <v>40.994762999999999</v>
      </c>
      <c r="I283" s="246">
        <f t="shared" ref="I283:I284" si="75">H283*F283</f>
        <v>41735.128419779998</v>
      </c>
    </row>
    <row r="284" spans="1:9" ht="26.25">
      <c r="A284" s="52" t="s">
        <v>524</v>
      </c>
      <c r="B284" s="52">
        <v>99861</v>
      </c>
      <c r="C284" s="52" t="s">
        <v>16</v>
      </c>
      <c r="D284" s="270" t="s">
        <v>193</v>
      </c>
      <c r="E284" s="52" t="s">
        <v>179</v>
      </c>
      <c r="F284" s="95">
        <f>MEMORIAL!G1426</f>
        <v>20</v>
      </c>
      <c r="G284" s="52">
        <v>572.54</v>
      </c>
      <c r="H284" s="243">
        <f>G284*$G$4</f>
        <v>723.74781399999995</v>
      </c>
      <c r="I284" s="246">
        <f t="shared" si="75"/>
        <v>14474.956279999999</v>
      </c>
    </row>
    <row r="285" spans="1:9" ht="64.5">
      <c r="A285" s="52" t="s">
        <v>551</v>
      </c>
      <c r="B285" s="45">
        <v>7604</v>
      </c>
      <c r="C285" s="68" t="s">
        <v>12</v>
      </c>
      <c r="D285" s="270" t="s">
        <v>649</v>
      </c>
      <c r="E285" s="52" t="s">
        <v>187</v>
      </c>
      <c r="F285" s="95">
        <f>MEMORIAL!G1432</f>
        <v>9.125</v>
      </c>
      <c r="G285" s="52">
        <v>79.98</v>
      </c>
      <c r="H285" s="243">
        <f>G285*$G$4</f>
        <v>101.10271800000001</v>
      </c>
      <c r="I285" s="246">
        <f t="shared" ref="I285" si="76">H285*F285</f>
        <v>922.56230175000007</v>
      </c>
    </row>
    <row r="286" spans="1:9">
      <c r="A286" s="85"/>
      <c r="B286" s="85"/>
      <c r="C286" s="85"/>
      <c r="D286" s="110"/>
      <c r="E286" s="98"/>
      <c r="F286" s="98"/>
      <c r="G286" s="245"/>
      <c r="H286" s="243"/>
      <c r="I286" s="9"/>
    </row>
    <row r="287" spans="1:9">
      <c r="A287" s="8" t="s">
        <v>675</v>
      </c>
      <c r="B287" s="7"/>
      <c r="C287" s="7"/>
      <c r="D287" s="49" t="s">
        <v>194</v>
      </c>
      <c r="E287" s="8"/>
      <c r="F287" s="7" t="s">
        <v>176</v>
      </c>
      <c r="G287" s="7"/>
      <c r="H287" s="243">
        <f t="shared" si="74"/>
        <v>0</v>
      </c>
      <c r="I287" s="244">
        <f>SUM(I288:I290)</f>
        <v>19095.93046168</v>
      </c>
    </row>
    <row r="288" spans="1:9" ht="26.25">
      <c r="A288" s="52" t="s">
        <v>525</v>
      </c>
      <c r="B288" s="52">
        <v>96135</v>
      </c>
      <c r="C288" s="52" t="s">
        <v>16</v>
      </c>
      <c r="D288" s="270" t="s">
        <v>195</v>
      </c>
      <c r="E288" s="52" t="s">
        <v>187</v>
      </c>
      <c r="F288" s="95">
        <f>MEMORIAL!G1442</f>
        <v>107.13999999999999</v>
      </c>
      <c r="G288" s="52">
        <v>20.13</v>
      </c>
      <c r="H288" s="243">
        <f>G288*$G$4</f>
        <v>25.446332999999999</v>
      </c>
      <c r="I288" s="246">
        <f>H288*F288</f>
        <v>2726.3201176199996</v>
      </c>
    </row>
    <row r="289" spans="1:9" ht="26.25">
      <c r="A289" s="52" t="s">
        <v>526</v>
      </c>
      <c r="B289" s="52">
        <v>88489</v>
      </c>
      <c r="C289" s="52" t="s">
        <v>16</v>
      </c>
      <c r="D289" s="270" t="s">
        <v>770</v>
      </c>
      <c r="E289" s="52" t="s">
        <v>187</v>
      </c>
      <c r="F289" s="95">
        <f>MEMORIAL!G1448</f>
        <v>1018.0600000000001</v>
      </c>
      <c r="G289" s="52">
        <v>10.61</v>
      </c>
      <c r="H289" s="243">
        <f>G289*$G$4</f>
        <v>13.412101</v>
      </c>
      <c r="I289" s="246">
        <f t="shared" ref="I289:I290" si="77">H289*F289</f>
        <v>13654.32354406</v>
      </c>
    </row>
    <row r="290" spans="1:9" ht="64.5">
      <c r="A290" s="52" t="s">
        <v>527</v>
      </c>
      <c r="B290" s="52">
        <v>100758</v>
      </c>
      <c r="C290" s="52" t="s">
        <v>16</v>
      </c>
      <c r="D290" s="270" t="s">
        <v>196</v>
      </c>
      <c r="E290" s="52" t="s">
        <v>187</v>
      </c>
      <c r="F290" s="95">
        <f>MEMORIAL!G1454</f>
        <v>60</v>
      </c>
      <c r="G290" s="52">
        <v>35.799999999999997</v>
      </c>
      <c r="H290" s="243">
        <f>G290*$G$4</f>
        <v>45.254779999999997</v>
      </c>
      <c r="I290" s="246">
        <f t="shared" si="77"/>
        <v>2715.2867999999999</v>
      </c>
    </row>
    <row r="291" spans="1:9">
      <c r="A291" s="85"/>
      <c r="B291" s="85"/>
      <c r="C291" s="85"/>
      <c r="D291" s="110"/>
      <c r="E291" s="98"/>
      <c r="F291" s="98"/>
      <c r="G291" s="245"/>
      <c r="H291" s="243"/>
      <c r="I291" s="9"/>
    </row>
    <row r="292" spans="1:9">
      <c r="A292" s="8" t="s">
        <v>528</v>
      </c>
      <c r="B292" s="7"/>
      <c r="C292" s="7"/>
      <c r="D292" s="49" t="s">
        <v>197</v>
      </c>
      <c r="E292" s="8"/>
      <c r="F292" s="7" t="s">
        <v>176</v>
      </c>
      <c r="G292" s="7"/>
      <c r="H292" s="243">
        <f t="shared" si="74"/>
        <v>0</v>
      </c>
      <c r="I292" s="244">
        <f>SUM(I293:I295)</f>
        <v>3981.9718845000002</v>
      </c>
    </row>
    <row r="293" spans="1:9" ht="51.75">
      <c r="A293" s="52" t="s">
        <v>529</v>
      </c>
      <c r="B293" s="52">
        <v>92544</v>
      </c>
      <c r="C293" s="52" t="s">
        <v>16</v>
      </c>
      <c r="D293" s="270" t="s">
        <v>198</v>
      </c>
      <c r="E293" s="52" t="s">
        <v>182</v>
      </c>
      <c r="F293" s="95">
        <f>MEMORIAL!G1461</f>
        <v>27</v>
      </c>
      <c r="G293" s="256">
        <v>15.86</v>
      </c>
      <c r="H293" s="243">
        <f>G293*$G$4</f>
        <v>20.048625999999999</v>
      </c>
      <c r="I293" s="246">
        <f>F293*H293</f>
        <v>541.31290200000001</v>
      </c>
    </row>
    <row r="294" spans="1:9" ht="39">
      <c r="A294" s="52" t="s">
        <v>530</v>
      </c>
      <c r="B294" s="52">
        <v>94228</v>
      </c>
      <c r="C294" s="52" t="s">
        <v>16</v>
      </c>
      <c r="D294" s="270" t="s">
        <v>199</v>
      </c>
      <c r="E294" s="52" t="s">
        <v>200</v>
      </c>
      <c r="F294" s="95">
        <f>MEMORIAL!G1467</f>
        <v>8.5</v>
      </c>
      <c r="G294" s="52">
        <v>113.49</v>
      </c>
      <c r="H294" s="243">
        <f>G294*$G$4</f>
        <v>143.46270899999999</v>
      </c>
      <c r="I294" s="246">
        <f t="shared" ref="I294:I295" si="78">F294*H294</f>
        <v>1219.4330264999999</v>
      </c>
    </row>
    <row r="295" spans="1:9" ht="64.5">
      <c r="A295" s="52" t="s">
        <v>531</v>
      </c>
      <c r="B295" s="52">
        <v>94207</v>
      </c>
      <c r="C295" s="52" t="s">
        <v>16</v>
      </c>
      <c r="D295" s="270" t="s">
        <v>201</v>
      </c>
      <c r="E295" s="52" t="s">
        <v>182</v>
      </c>
      <c r="F295" s="95">
        <f>MEMORIAL!G1473</f>
        <v>27</v>
      </c>
      <c r="G295" s="52">
        <v>65.08</v>
      </c>
      <c r="H295" s="243">
        <f>G295*$G$4</f>
        <v>82.267628000000002</v>
      </c>
      <c r="I295" s="246">
        <f t="shared" si="78"/>
        <v>2221.2259560000002</v>
      </c>
    </row>
    <row r="296" spans="1:9">
      <c r="A296" s="257"/>
      <c r="B296" s="257"/>
      <c r="C296" s="257"/>
      <c r="D296" s="258"/>
      <c r="E296" s="257"/>
      <c r="F296" s="259"/>
      <c r="G296" s="257"/>
      <c r="H296" s="260"/>
      <c r="I296" s="261"/>
    </row>
    <row r="297" spans="1:9">
      <c r="A297" s="8" t="s">
        <v>555</v>
      </c>
      <c r="B297" s="7"/>
      <c r="C297" s="7"/>
      <c r="D297" s="49" t="s">
        <v>552</v>
      </c>
      <c r="E297" s="8"/>
      <c r="F297" s="7" t="s">
        <v>176</v>
      </c>
      <c r="G297" s="7"/>
      <c r="H297" s="243">
        <f t="shared" ref="H297" si="79">G297*$J$8</f>
        <v>0</v>
      </c>
      <c r="I297" s="244">
        <f>SUM(I298:I299)</f>
        <v>2306.6563622000003</v>
      </c>
    </row>
    <row r="298" spans="1:9" ht="39">
      <c r="A298" s="52" t="s">
        <v>556</v>
      </c>
      <c r="B298" s="52">
        <v>98511</v>
      </c>
      <c r="C298" s="52" t="s">
        <v>16</v>
      </c>
      <c r="D298" s="270" t="s">
        <v>553</v>
      </c>
      <c r="E298" s="52" t="s">
        <v>190</v>
      </c>
      <c r="F298" s="95">
        <f>MEMORIAL!J1480</f>
        <v>5</v>
      </c>
      <c r="G298" s="52">
        <v>150.32</v>
      </c>
      <c r="H298" s="243">
        <f>G298*$G$4</f>
        <v>190.01951199999999</v>
      </c>
      <c r="I298" s="246">
        <f>F298*H298</f>
        <v>950.09755999999993</v>
      </c>
    </row>
    <row r="299" spans="1:9">
      <c r="A299" s="52" t="s">
        <v>557</v>
      </c>
      <c r="B299" s="52">
        <v>98504</v>
      </c>
      <c r="C299" s="52" t="s">
        <v>16</v>
      </c>
      <c r="D299" s="270" t="s">
        <v>554</v>
      </c>
      <c r="E299" s="52" t="s">
        <v>187</v>
      </c>
      <c r="F299" s="95">
        <f>MEMORIAL!G1487</f>
        <v>71.400000000000006</v>
      </c>
      <c r="G299" s="52">
        <v>15.03</v>
      </c>
      <c r="H299" s="243">
        <f>G299*$G$4</f>
        <v>18.999423</v>
      </c>
      <c r="I299" s="246">
        <f t="shared" ref="I299" si="80">F299*H299</f>
        <v>1356.5588022000002</v>
      </c>
    </row>
    <row r="300" spans="1:9">
      <c r="A300" s="257"/>
      <c r="B300" s="257"/>
      <c r="C300" s="257"/>
      <c r="D300" s="258"/>
      <c r="E300" s="257"/>
      <c r="F300" s="259"/>
      <c r="G300" s="257"/>
      <c r="H300" s="260"/>
      <c r="I300" s="261"/>
    </row>
    <row r="301" spans="1:9">
      <c r="A301" s="85"/>
      <c r="B301" s="85"/>
      <c r="C301" s="85"/>
      <c r="D301" s="110"/>
      <c r="E301" s="98"/>
      <c r="F301" s="98"/>
      <c r="G301" s="99"/>
      <c r="H301" s="99"/>
      <c r="I301" s="100"/>
    </row>
    <row r="302" spans="1:9">
      <c r="A302" s="103"/>
      <c r="B302" s="104"/>
      <c r="C302" s="104"/>
      <c r="D302" s="105"/>
      <c r="E302" s="105"/>
      <c r="F302" s="106" t="s">
        <v>202</v>
      </c>
      <c r="G302" s="102"/>
      <c r="H302" s="107"/>
      <c r="I302" s="107">
        <f>SUM(I10+I21+I24+I32+I51+I82+I91+I104+I108+I112+I118+I129+I139+I156+I181+I187+I200+I206+I232+I242+I254+I261)</f>
        <v>1635835.7640820092</v>
      </c>
    </row>
  </sheetData>
  <mergeCells count="2">
    <mergeCell ref="A1:I1"/>
    <mergeCell ref="A6:I6"/>
  </mergeCells>
  <phoneticPr fontId="16" type="noConversion"/>
  <conditionalFormatting sqref="F8 F180:H180">
    <cfRule type="cellIs" dxfId="1" priority="23" stopIfTrue="1" operator="equal">
      <formula>0</formula>
    </cfRule>
  </conditionalFormatting>
  <conditionalFormatting sqref="G8:H8">
    <cfRule type="cellIs" dxfId="0" priority="1" stopIfTrue="1" operator="equal">
      <formula>0</formula>
    </cfRule>
  </conditionalFormatting>
  <pageMargins left="0.51181102362204722" right="0.51181102362204722" top="0.39370078740157483" bottom="0.78740157480314965" header="0.31496062992125984" footer="0.31496062992125984"/>
  <pageSetup paperSize="9" scale="68" orientation="portrait" horizontalDpi="4294967293" r:id="rId1"/>
  <headerFooter>
    <oddFooter>&amp;C&amp;G&amp;R&amp;G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275C-048E-4735-A74C-38F4DA7DF56C}">
  <dimension ref="A1:M1487"/>
  <sheetViews>
    <sheetView view="pageBreakPreview" topLeftCell="A1165" zoomScale="85" zoomScaleNormal="100" zoomScaleSheetLayoutView="85" workbookViewId="0">
      <selection activeCell="C1191" sqref="C1191"/>
    </sheetView>
  </sheetViews>
  <sheetFormatPr defaultRowHeight="12.75"/>
  <cols>
    <col min="1" max="1" width="8.140625" style="118" customWidth="1"/>
    <col min="2" max="2" width="22.7109375" style="118" customWidth="1"/>
    <col min="3" max="3" width="10.140625" style="118" customWidth="1"/>
    <col min="4" max="7" width="9.140625" style="118"/>
    <col min="8" max="8" width="11.5703125" style="118" customWidth="1"/>
    <col min="9" max="9" width="10.42578125" style="118" customWidth="1"/>
    <col min="10" max="10" width="9.140625" style="118"/>
    <col min="11" max="11" width="10.42578125" style="118" customWidth="1"/>
    <col min="12" max="16384" width="9.140625" style="118"/>
  </cols>
  <sheetData>
    <row r="1" spans="1:13" ht="107.25" customHeight="1">
      <c r="A1" s="348"/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ht="15.75">
      <c r="A2" s="198" t="str">
        <f>Orçamento!A2</f>
        <v>Obra: Quadra coberta com vestiário</v>
      </c>
    </row>
    <row r="3" spans="1:13" ht="15.75">
      <c r="A3" s="198" t="str">
        <f>Orçamento!A3</f>
        <v xml:space="preserve">Preço Ref: JUN/2022 SINAPI E JUN/2022 ORSE </v>
      </c>
    </row>
    <row r="4" spans="1:13" ht="15.75">
      <c r="A4" s="198" t="str">
        <f>Orçamento!A4</f>
        <v>Local: Girau do Ponciano-AL</v>
      </c>
    </row>
    <row r="5" spans="1:13" ht="13.5" thickBot="1"/>
    <row r="6" spans="1:13" ht="16.5" thickBot="1">
      <c r="A6" s="349" t="s">
        <v>357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1"/>
    </row>
    <row r="7" spans="1:13" ht="27">
      <c r="A7" s="248" t="s">
        <v>1</v>
      </c>
      <c r="B7" s="248" t="s">
        <v>221</v>
      </c>
      <c r="C7" s="248" t="s">
        <v>493</v>
      </c>
      <c r="D7" s="248" t="s">
        <v>494</v>
      </c>
      <c r="E7" s="248" t="s">
        <v>495</v>
      </c>
      <c r="F7" s="248" t="s">
        <v>490</v>
      </c>
      <c r="G7" s="248" t="s">
        <v>491</v>
      </c>
      <c r="H7" s="248" t="s">
        <v>492</v>
      </c>
      <c r="I7" s="248" t="s">
        <v>486</v>
      </c>
      <c r="J7" s="248" t="s">
        <v>6</v>
      </c>
      <c r="K7" s="248" t="s">
        <v>487</v>
      </c>
      <c r="L7" s="248" t="s">
        <v>488</v>
      </c>
      <c r="M7" s="248" t="s">
        <v>489</v>
      </c>
    </row>
    <row r="8" spans="1:13" ht="15.75">
      <c r="A8" s="114">
        <f>Orçamento!A10</f>
        <v>1</v>
      </c>
      <c r="B8" s="115" t="str">
        <f>Orçamento!D10</f>
        <v>SERVIÇOS PRELIMINARES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7"/>
    </row>
    <row r="9" spans="1:13" ht="15.75">
      <c r="A9" s="119" t="str">
        <f>Orçamento!A11</f>
        <v>1.1</v>
      </c>
      <c r="B9" s="346" t="str">
        <f>Orçamento!D11</f>
        <v>PLACA DE OBRA EM CHAPA DE AÇO GALVANIZADO, PADRÃO GOVERNO FEDERAL</v>
      </c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7"/>
    </row>
    <row r="10" spans="1:13" ht="15.75">
      <c r="A10" s="120"/>
      <c r="B10" s="121"/>
      <c r="C10" s="122"/>
      <c r="D10" s="123"/>
      <c r="E10" s="123"/>
      <c r="F10" s="123"/>
      <c r="G10" s="123"/>
      <c r="H10" s="123"/>
      <c r="I10" s="123"/>
      <c r="J10" s="123"/>
      <c r="K10" s="123"/>
      <c r="L10" s="123"/>
      <c r="M10" s="124"/>
    </row>
    <row r="11" spans="1:13" ht="15.75">
      <c r="A11" s="120"/>
      <c r="B11" s="121"/>
      <c r="C11" s="122">
        <v>3</v>
      </c>
      <c r="D11" s="123">
        <v>2</v>
      </c>
      <c r="E11" s="123"/>
      <c r="F11" s="123"/>
      <c r="G11" s="123">
        <f>C11*D11</f>
        <v>6</v>
      </c>
      <c r="H11" s="123"/>
      <c r="I11" s="123"/>
      <c r="J11" s="123"/>
      <c r="K11" s="123"/>
      <c r="L11" s="123"/>
      <c r="M11" s="124"/>
    </row>
    <row r="12" spans="1:13" ht="15.75">
      <c r="A12" s="120"/>
      <c r="B12" s="121"/>
      <c r="C12" s="122"/>
      <c r="D12" s="123"/>
      <c r="E12" s="123"/>
      <c r="F12" s="123"/>
      <c r="G12" s="123"/>
      <c r="H12" s="123"/>
      <c r="I12" s="123"/>
      <c r="J12" s="123"/>
      <c r="K12" s="123"/>
      <c r="L12" s="123"/>
      <c r="M12" s="124"/>
    </row>
    <row r="13" spans="1:13" ht="15.75">
      <c r="A13" s="125"/>
      <c r="B13" s="126" t="s">
        <v>206</v>
      </c>
      <c r="C13" s="127"/>
      <c r="D13" s="126"/>
      <c r="E13" s="126"/>
      <c r="F13" s="126"/>
      <c r="G13" s="127">
        <f>G11</f>
        <v>6</v>
      </c>
      <c r="H13" s="127"/>
      <c r="I13" s="128"/>
      <c r="J13" s="127"/>
      <c r="K13" s="128"/>
      <c r="L13" s="128"/>
      <c r="M13" s="129" t="str">
        <f>Orçamento!E11</f>
        <v>m²</v>
      </c>
    </row>
    <row r="14" spans="1:13">
      <c r="A14" s="130"/>
      <c r="B14" s="131"/>
      <c r="C14" s="131"/>
      <c r="D14" s="131"/>
      <c r="E14" s="131"/>
      <c r="F14" s="131"/>
      <c r="G14" s="131"/>
      <c r="H14" s="131"/>
      <c r="I14" s="131"/>
      <c r="J14" s="131"/>
    </row>
    <row r="15" spans="1:13" ht="15.75">
      <c r="A15" s="119" t="str">
        <f>Orçamento!A12</f>
        <v>1.2</v>
      </c>
      <c r="B15" s="346" t="str">
        <f>Orçamento!D12</f>
        <v>TAPUME COM TELHA METÁLICA.</v>
      </c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7"/>
    </row>
    <row r="16" spans="1:13" ht="15.75">
      <c r="A16" s="120"/>
      <c r="B16" s="121"/>
      <c r="C16" s="122"/>
      <c r="D16" s="123"/>
      <c r="E16" s="123"/>
      <c r="F16" s="123"/>
      <c r="G16" s="123"/>
      <c r="H16" s="123"/>
      <c r="I16" s="123"/>
      <c r="J16" s="123"/>
      <c r="K16" s="123"/>
      <c r="L16" s="123"/>
      <c r="M16" s="124"/>
    </row>
    <row r="17" spans="1:13" ht="15.75">
      <c r="A17" s="120"/>
      <c r="B17" s="121"/>
      <c r="C17" s="122"/>
      <c r="D17" s="123"/>
      <c r="E17" s="123"/>
      <c r="F17" s="123"/>
      <c r="G17" s="123">
        <v>210.52</v>
      </c>
      <c r="H17" s="123"/>
      <c r="I17" s="123"/>
      <c r="J17" s="123"/>
      <c r="K17" s="123"/>
      <c r="L17" s="123"/>
      <c r="M17" s="124"/>
    </row>
    <row r="18" spans="1:13" ht="15.75">
      <c r="A18" s="120"/>
      <c r="B18" s="121"/>
      <c r="C18" s="122"/>
      <c r="D18" s="123"/>
      <c r="E18" s="123"/>
      <c r="F18" s="123"/>
      <c r="G18" s="123"/>
      <c r="H18" s="123"/>
      <c r="I18" s="123"/>
      <c r="J18" s="123"/>
      <c r="K18" s="123"/>
      <c r="L18" s="123"/>
      <c r="M18" s="124"/>
    </row>
    <row r="19" spans="1:13" ht="15.75">
      <c r="A19" s="125"/>
      <c r="B19" s="126" t="s">
        <v>206</v>
      </c>
      <c r="C19" s="127"/>
      <c r="D19" s="126"/>
      <c r="E19" s="126"/>
      <c r="F19" s="126"/>
      <c r="G19" s="127">
        <f>G17</f>
        <v>210.52</v>
      </c>
      <c r="H19" s="132"/>
      <c r="I19" s="128"/>
      <c r="J19" s="127"/>
      <c r="K19" s="128"/>
      <c r="L19" s="128"/>
      <c r="M19" s="129" t="str">
        <f>Orçamento!E12</f>
        <v>m²</v>
      </c>
    </row>
    <row r="20" spans="1:13">
      <c r="A20" s="130"/>
      <c r="B20" s="131"/>
      <c r="C20" s="131"/>
      <c r="D20" s="131"/>
      <c r="E20" s="131"/>
      <c r="F20" s="131"/>
      <c r="G20" s="131"/>
      <c r="H20" s="131"/>
      <c r="I20" s="131"/>
      <c r="J20" s="131"/>
    </row>
    <row r="21" spans="1:13">
      <c r="A21" s="130"/>
      <c r="B21" s="131"/>
      <c r="C21" s="131"/>
      <c r="D21" s="131"/>
      <c r="E21" s="131"/>
      <c r="F21" s="131"/>
      <c r="G21" s="131"/>
      <c r="H21" s="131"/>
      <c r="I21" s="131"/>
      <c r="J21" s="131"/>
    </row>
    <row r="22" spans="1:13" ht="15.75">
      <c r="A22" s="119" t="str">
        <f>Orçamento!A13</f>
        <v>1.3</v>
      </c>
      <c r="B22" s="346" t="str">
        <f>Orçamento!D13</f>
        <v>ENTRADA DE ENERGIA ELÉTRICA, SUBTERRÂNEA, TRIFÁSICA, COM CAIXA DE EMBUTIR, CABO DE 10 MM2 E DISJUNTOR DIN 50A</v>
      </c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7"/>
    </row>
    <row r="23" spans="1:13" ht="15.75">
      <c r="A23" s="120"/>
      <c r="B23" s="121"/>
      <c r="C23" s="122"/>
      <c r="D23" s="123"/>
      <c r="E23" s="123"/>
      <c r="F23" s="123"/>
      <c r="G23" s="123"/>
      <c r="H23" s="123"/>
      <c r="I23" s="123"/>
      <c r="J23" s="123"/>
      <c r="K23" s="123"/>
      <c r="L23" s="123"/>
      <c r="M23" s="124"/>
    </row>
    <row r="24" spans="1:13" ht="15.75">
      <c r="A24" s="120"/>
      <c r="B24" s="121"/>
      <c r="C24" s="122"/>
      <c r="D24" s="123"/>
      <c r="E24" s="123"/>
      <c r="F24" s="123"/>
      <c r="G24" s="123"/>
      <c r="H24" s="123"/>
      <c r="I24" s="123"/>
      <c r="J24" s="123">
        <v>1</v>
      </c>
      <c r="K24" s="123"/>
      <c r="L24" s="123"/>
      <c r="M24" s="124"/>
    </row>
    <row r="25" spans="1:13" ht="15.75">
      <c r="A25" s="120"/>
      <c r="B25" s="121"/>
      <c r="C25" s="122"/>
      <c r="D25" s="123"/>
      <c r="E25" s="123"/>
      <c r="F25" s="123"/>
      <c r="G25" s="123"/>
      <c r="H25" s="123"/>
      <c r="I25" s="123"/>
      <c r="J25" s="123"/>
      <c r="K25" s="123"/>
      <c r="L25" s="123"/>
      <c r="M25" s="124"/>
    </row>
    <row r="26" spans="1:13" ht="15.75">
      <c r="A26" s="125"/>
      <c r="B26" s="126" t="s">
        <v>206</v>
      </c>
      <c r="C26" s="127"/>
      <c r="D26" s="126"/>
      <c r="E26" s="126"/>
      <c r="F26" s="126"/>
      <c r="G26" s="127"/>
      <c r="H26" s="133"/>
      <c r="I26" s="128"/>
      <c r="J26" s="127">
        <f>J24</f>
        <v>1</v>
      </c>
      <c r="K26" s="128"/>
      <c r="L26" s="128"/>
      <c r="M26" s="129" t="str">
        <f>Orçamento!E13</f>
        <v>un</v>
      </c>
    </row>
    <row r="28" spans="1:13" ht="15.75">
      <c r="A28" s="119" t="str">
        <f>Orçamento!A14</f>
        <v>1.4</v>
      </c>
      <c r="B28" s="346" t="str">
        <f>Orçamento!D14</f>
        <v>KIT CAVALETE PARA MEDIÇÃO DE ÁGUA - ENTRADA PRINCIPAL, EM PVC SOLDÁVEL DN 25 (¾") FORNECIMENTO E INSTALAÇÃO (EXCLUSIVE HIDRÔMETRO).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7"/>
    </row>
    <row r="29" spans="1:13" ht="15.75">
      <c r="A29" s="120"/>
      <c r="B29" s="121"/>
      <c r="C29" s="122"/>
      <c r="D29" s="123"/>
      <c r="E29" s="123"/>
      <c r="F29" s="123"/>
      <c r="G29" s="123"/>
      <c r="H29" s="123"/>
      <c r="I29" s="123"/>
      <c r="J29" s="123"/>
      <c r="K29" s="123"/>
      <c r="L29" s="123"/>
      <c r="M29" s="124"/>
    </row>
    <row r="30" spans="1:13" ht="15.75">
      <c r="A30" s="120"/>
      <c r="B30" s="121"/>
      <c r="C30" s="122"/>
      <c r="D30" s="123"/>
      <c r="E30" s="123"/>
      <c r="F30" s="123"/>
      <c r="G30" s="123"/>
      <c r="H30" s="123"/>
      <c r="I30" s="123"/>
      <c r="J30" s="123">
        <v>1</v>
      </c>
      <c r="K30" s="123"/>
      <c r="L30" s="123"/>
      <c r="M30" s="124"/>
    </row>
    <row r="31" spans="1:13" ht="15.75">
      <c r="A31" s="120"/>
      <c r="B31" s="121"/>
      <c r="C31" s="122"/>
      <c r="D31" s="123"/>
      <c r="E31" s="123"/>
      <c r="F31" s="123"/>
      <c r="G31" s="123"/>
      <c r="H31" s="123"/>
      <c r="I31" s="123"/>
      <c r="J31" s="123"/>
      <c r="K31" s="123"/>
      <c r="L31" s="123"/>
      <c r="M31" s="124"/>
    </row>
    <row r="32" spans="1:13" ht="15.75">
      <c r="A32" s="125"/>
      <c r="B32" s="126" t="s">
        <v>206</v>
      </c>
      <c r="C32" s="127"/>
      <c r="D32" s="126"/>
      <c r="E32" s="126"/>
      <c r="F32" s="126"/>
      <c r="G32" s="127"/>
      <c r="H32" s="133"/>
      <c r="I32" s="128"/>
      <c r="J32" s="127">
        <f>J30</f>
        <v>1</v>
      </c>
      <c r="K32" s="128"/>
      <c r="L32" s="128"/>
      <c r="M32" s="129" t="str">
        <f>Orçamento!E14</f>
        <v>un</v>
      </c>
    </row>
    <row r="34" spans="1:13" ht="15.75">
      <c r="A34" s="119" t="str">
        <f>Orçamento!A15</f>
        <v>1.5</v>
      </c>
      <c r="B34" s="346" t="str">
        <f>Orçamento!D15</f>
        <v xml:space="preserve">EXECUÇÃO DE ESCRITÓRIO EM CANTEIRO DE OBRA EM ALVENARIA, NÃO INCLUSO MOBILIÁRIO E EQUIPAMENTOS. </v>
      </c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7"/>
    </row>
    <row r="35" spans="1:13" ht="15.75">
      <c r="A35" s="120"/>
      <c r="B35" s="121"/>
      <c r="C35" s="122"/>
      <c r="D35" s="123"/>
      <c r="E35" s="123"/>
      <c r="F35" s="123"/>
      <c r="G35" s="123"/>
      <c r="H35" s="123"/>
      <c r="I35" s="123"/>
      <c r="J35" s="123"/>
      <c r="K35" s="123"/>
      <c r="L35" s="123"/>
      <c r="M35" s="124"/>
    </row>
    <row r="36" spans="1:13" ht="15.75">
      <c r="A36" s="120"/>
      <c r="B36" s="121"/>
      <c r="C36" s="122"/>
      <c r="D36" s="123"/>
      <c r="E36" s="123"/>
      <c r="F36" s="123"/>
      <c r="G36" s="123">
        <v>5</v>
      </c>
      <c r="H36" s="123"/>
      <c r="I36" s="123"/>
      <c r="J36" s="123"/>
      <c r="K36" s="123"/>
      <c r="L36" s="123"/>
      <c r="M36" s="124"/>
    </row>
    <row r="37" spans="1:13" ht="15.75">
      <c r="A37" s="120"/>
      <c r="B37" s="121"/>
      <c r="C37" s="122"/>
      <c r="D37" s="123"/>
      <c r="E37" s="123"/>
      <c r="F37" s="123"/>
      <c r="G37" s="123"/>
      <c r="H37" s="123"/>
      <c r="I37" s="123"/>
      <c r="J37" s="123"/>
      <c r="K37" s="123"/>
      <c r="L37" s="123"/>
      <c r="M37" s="124"/>
    </row>
    <row r="38" spans="1:13" ht="15.75">
      <c r="A38" s="125"/>
      <c r="B38" s="126" t="s">
        <v>206</v>
      </c>
      <c r="C38" s="127"/>
      <c r="D38" s="126"/>
      <c r="E38" s="126"/>
      <c r="F38" s="126"/>
      <c r="G38" s="127">
        <f>G36</f>
        <v>5</v>
      </c>
      <c r="H38" s="133"/>
      <c r="I38" s="128"/>
      <c r="J38" s="127"/>
      <c r="K38" s="128"/>
      <c r="L38" s="128"/>
      <c r="M38" s="129" t="str">
        <f>Orçamento!E15</f>
        <v>m²</v>
      </c>
    </row>
    <row r="40" spans="1:13" ht="15.75">
      <c r="A40" s="119" t="str">
        <f>Orçamento!A16</f>
        <v>1.6</v>
      </c>
      <c r="B40" s="346" t="str">
        <f>Orçamento!D16</f>
        <v>EXECUÇÃO DE DEPÓSITO EM CANTEIRO DE OBRA EM CHAPA DE MADEIRA COMPENSADA, NÃO INCLUSO MOBILIÁRIO.</v>
      </c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7"/>
    </row>
    <row r="41" spans="1:13" ht="15.75">
      <c r="A41" s="120"/>
      <c r="B41" s="121"/>
      <c r="C41" s="122"/>
      <c r="D41" s="123"/>
      <c r="E41" s="123"/>
      <c r="F41" s="123"/>
      <c r="G41" s="123"/>
      <c r="H41" s="123"/>
      <c r="I41" s="123"/>
      <c r="J41" s="123"/>
      <c r="K41" s="123"/>
      <c r="L41" s="123"/>
      <c r="M41" s="124"/>
    </row>
    <row r="42" spans="1:13" ht="15.75">
      <c r="A42" s="120"/>
      <c r="B42" s="121"/>
      <c r="C42" s="122"/>
      <c r="D42" s="123"/>
      <c r="E42" s="123"/>
      <c r="F42" s="123"/>
      <c r="G42" s="123">
        <v>5</v>
      </c>
      <c r="H42" s="123"/>
      <c r="I42" s="123"/>
      <c r="J42" s="123"/>
      <c r="K42" s="123"/>
      <c r="L42" s="123"/>
      <c r="M42" s="124"/>
    </row>
    <row r="43" spans="1:13" ht="15.75">
      <c r="A43" s="120"/>
      <c r="B43" s="121"/>
      <c r="C43" s="122"/>
      <c r="D43" s="123"/>
      <c r="E43" s="123"/>
      <c r="F43" s="123"/>
      <c r="G43" s="123"/>
      <c r="H43" s="123"/>
      <c r="I43" s="123"/>
      <c r="J43" s="123"/>
      <c r="K43" s="123"/>
      <c r="L43" s="123"/>
      <c r="M43" s="124"/>
    </row>
    <row r="44" spans="1:13" ht="15.75">
      <c r="A44" s="125"/>
      <c r="B44" s="126" t="s">
        <v>206</v>
      </c>
      <c r="C44" s="127"/>
      <c r="D44" s="126"/>
      <c r="E44" s="126"/>
      <c r="F44" s="126"/>
      <c r="G44" s="127">
        <f>G42</f>
        <v>5</v>
      </c>
      <c r="H44" s="133"/>
      <c r="I44" s="128"/>
      <c r="J44" s="127"/>
      <c r="K44" s="128"/>
      <c r="L44" s="128"/>
      <c r="M44" s="129" t="str">
        <f>Orçamento!E16</f>
        <v>m²</v>
      </c>
    </row>
    <row r="46" spans="1:13" ht="15.75">
      <c r="A46" s="119" t="str">
        <f>Orçamento!A17</f>
        <v>1.7</v>
      </c>
      <c r="B46" s="346" t="str">
        <f>Orçamento!D17</f>
        <v>EXECUÇÃO DE SANITÁRIO E VESTIÁRIO EM CANTEIRO DE OBRA EM ALVENARIA, NÃO INCLUSO MOBILIÁRIO</v>
      </c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7"/>
    </row>
    <row r="47" spans="1:13" ht="15.75">
      <c r="A47" s="120"/>
      <c r="B47" s="121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4"/>
    </row>
    <row r="48" spans="1:13" ht="15.75">
      <c r="A48" s="120"/>
      <c r="B48" s="121"/>
      <c r="C48" s="122"/>
      <c r="D48" s="123"/>
      <c r="E48" s="123"/>
      <c r="F48" s="123"/>
      <c r="G48" s="123">
        <v>5</v>
      </c>
      <c r="H48" s="123"/>
      <c r="I48" s="123"/>
      <c r="J48" s="123"/>
      <c r="K48" s="123"/>
      <c r="L48" s="123"/>
      <c r="M48" s="124"/>
    </row>
    <row r="49" spans="1:13" ht="15.75">
      <c r="A49" s="120"/>
      <c r="B49" s="121"/>
      <c r="C49" s="122"/>
      <c r="D49" s="123"/>
      <c r="E49" s="123"/>
      <c r="F49" s="123"/>
      <c r="G49" s="123"/>
      <c r="H49" s="123"/>
      <c r="I49" s="123"/>
      <c r="J49" s="123"/>
      <c r="K49" s="123"/>
      <c r="L49" s="123"/>
      <c r="M49" s="124"/>
    </row>
    <row r="50" spans="1:13" ht="15.75">
      <c r="A50" s="125"/>
      <c r="B50" s="126" t="s">
        <v>206</v>
      </c>
      <c r="C50" s="127"/>
      <c r="D50" s="126"/>
      <c r="E50" s="126"/>
      <c r="F50" s="126"/>
      <c r="G50" s="127">
        <f>G48</f>
        <v>5</v>
      </c>
      <c r="H50" s="133"/>
      <c r="I50" s="128"/>
      <c r="J50" s="127"/>
      <c r="K50" s="128"/>
      <c r="L50" s="128"/>
      <c r="M50" s="129" t="str">
        <f>Orçamento!E17</f>
        <v>m²</v>
      </c>
    </row>
    <row r="52" spans="1:13" ht="15.75">
      <c r="A52" s="119" t="str">
        <f>Orçamento!A18</f>
        <v>1.8</v>
      </c>
      <c r="B52" s="346" t="str">
        <f>Orçamento!D18</f>
        <v xml:space="preserve">LOCACAO CONVENCIONAL DE OBRA, UTILIZANDO GABARITO DE TÁBUAS CORRIDAS PONTALETADAS A CADA 2,00M - 2 UTILIZAÇÕES. </v>
      </c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7"/>
    </row>
    <row r="53" spans="1:13" ht="15.75">
      <c r="A53" s="120"/>
      <c r="B53" s="121"/>
      <c r="C53" s="122"/>
      <c r="D53" s="123"/>
      <c r="E53" s="123"/>
      <c r="F53" s="123"/>
      <c r="G53" s="123"/>
      <c r="H53" s="123"/>
      <c r="I53" s="123"/>
      <c r="J53" s="123"/>
      <c r="K53" s="123"/>
      <c r="L53" s="123"/>
      <c r="M53" s="124"/>
    </row>
    <row r="54" spans="1:13" ht="15.75">
      <c r="A54" s="120"/>
      <c r="B54" s="121"/>
      <c r="C54" s="122"/>
      <c r="D54" s="123"/>
      <c r="E54" s="123"/>
      <c r="F54" s="123"/>
      <c r="G54" s="123">
        <v>181</v>
      </c>
      <c r="H54" s="123"/>
      <c r="I54" s="123"/>
      <c r="J54" s="123"/>
      <c r="K54" s="123"/>
      <c r="L54" s="123"/>
      <c r="M54" s="124"/>
    </row>
    <row r="55" spans="1:13" ht="15.75">
      <c r="A55" s="120"/>
      <c r="B55" s="121"/>
      <c r="C55" s="122"/>
      <c r="D55" s="123"/>
      <c r="E55" s="123"/>
      <c r="F55" s="123"/>
      <c r="G55" s="123"/>
      <c r="H55" s="123"/>
      <c r="I55" s="123"/>
      <c r="J55" s="123"/>
      <c r="K55" s="123"/>
      <c r="L55" s="123"/>
      <c r="M55" s="124"/>
    </row>
    <row r="56" spans="1:13" ht="15.75">
      <c r="A56" s="125"/>
      <c r="B56" s="126" t="s">
        <v>206</v>
      </c>
      <c r="C56" s="127"/>
      <c r="D56" s="126"/>
      <c r="E56" s="126"/>
      <c r="F56" s="126"/>
      <c r="G56" s="127">
        <f>G54</f>
        <v>181</v>
      </c>
      <c r="H56" s="133"/>
      <c r="I56" s="128"/>
      <c r="J56" s="127"/>
      <c r="K56" s="128"/>
      <c r="L56" s="128"/>
      <c r="M56" s="129" t="str">
        <f>Orçamento!E18</f>
        <v>m</v>
      </c>
    </row>
    <row r="58" spans="1:13" ht="15.75">
      <c r="A58" s="119" t="str">
        <f>Orçamento!A19</f>
        <v>1.9</v>
      </c>
      <c r="B58" s="346" t="str">
        <f>Orçamento!D19</f>
        <v>LIMPEZA MANUAL DE VEGETAÇÃO EM TERRENO COM ENXADA.</v>
      </c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7"/>
    </row>
    <row r="59" spans="1:13" ht="15.75">
      <c r="A59" s="120"/>
      <c r="B59" s="121"/>
      <c r="C59" s="122"/>
      <c r="D59" s="123"/>
      <c r="E59" s="123"/>
      <c r="F59" s="123"/>
      <c r="G59" s="123"/>
      <c r="H59" s="123"/>
      <c r="I59" s="123"/>
      <c r="J59" s="123"/>
      <c r="K59" s="123"/>
      <c r="L59" s="123"/>
      <c r="M59" s="124"/>
    </row>
    <row r="60" spans="1:13" ht="15.75">
      <c r="A60" s="120"/>
      <c r="B60" s="121"/>
      <c r="C60" s="122"/>
      <c r="D60" s="123"/>
      <c r="E60" s="123"/>
      <c r="F60" s="123"/>
      <c r="G60" s="123">
        <v>2020.14</v>
      </c>
      <c r="H60" s="123"/>
      <c r="I60" s="123"/>
      <c r="J60" s="123"/>
      <c r="K60" s="123"/>
      <c r="L60" s="123"/>
      <c r="M60" s="124"/>
    </row>
    <row r="61" spans="1:13" ht="15.75">
      <c r="A61" s="120"/>
      <c r="B61" s="121"/>
      <c r="C61" s="122"/>
      <c r="D61" s="123"/>
      <c r="E61" s="123"/>
      <c r="F61" s="123"/>
      <c r="G61" s="123"/>
      <c r="H61" s="123"/>
      <c r="I61" s="123"/>
      <c r="J61" s="123"/>
      <c r="K61" s="123"/>
      <c r="L61" s="123"/>
      <c r="M61" s="124"/>
    </row>
    <row r="62" spans="1:13" ht="15.75">
      <c r="A62" s="125"/>
      <c r="B62" s="126" t="s">
        <v>206</v>
      </c>
      <c r="C62" s="127"/>
      <c r="D62" s="126"/>
      <c r="E62" s="126"/>
      <c r="F62" s="126"/>
      <c r="G62" s="127">
        <f>G60</f>
        <v>2020.14</v>
      </c>
      <c r="H62" s="133"/>
      <c r="I62" s="128"/>
      <c r="J62" s="127"/>
      <c r="K62" s="128"/>
      <c r="L62" s="128"/>
      <c r="M62" s="129" t="str">
        <f>Orçamento!E19</f>
        <v>m²</v>
      </c>
    </row>
    <row r="63" spans="1:13" ht="15.75">
      <c r="A63" s="114" t="str">
        <f>Orçamento!A21</f>
        <v>2.0</v>
      </c>
      <c r="B63" s="115" t="str">
        <f>Orçamento!D21</f>
        <v>ADMINISTRAÇÃO DA OBRA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7"/>
    </row>
    <row r="64" spans="1:13" ht="15.75">
      <c r="A64" s="119" t="str">
        <f>Orçamento!A22</f>
        <v>2.1</v>
      </c>
      <c r="B64" s="346" t="str">
        <f>Orçamento!D22</f>
        <v>ADMINISTRAÇÃO DA OBRA</v>
      </c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7"/>
    </row>
    <row r="65" spans="1:13" ht="15.75">
      <c r="A65" s="120"/>
      <c r="B65" s="121"/>
      <c r="C65" s="122"/>
      <c r="D65" s="123"/>
      <c r="E65" s="123"/>
      <c r="F65" s="123"/>
      <c r="G65" s="123"/>
      <c r="H65" s="123"/>
      <c r="I65" s="123"/>
      <c r="J65" s="123"/>
      <c r="K65" s="123"/>
      <c r="L65" s="123"/>
      <c r="M65" s="124"/>
    </row>
    <row r="66" spans="1:13" ht="15.75">
      <c r="A66" s="120"/>
      <c r="B66" s="121"/>
      <c r="C66" s="122"/>
      <c r="D66" s="123"/>
      <c r="E66" s="123"/>
      <c r="F66" s="123"/>
      <c r="G66" s="123"/>
      <c r="H66" s="123"/>
      <c r="I66" s="123"/>
      <c r="J66" s="123">
        <v>8</v>
      </c>
      <c r="K66" s="123"/>
      <c r="L66" s="123"/>
      <c r="M66" s="124"/>
    </row>
    <row r="67" spans="1:13" ht="15.75">
      <c r="A67" s="120"/>
      <c r="B67" s="121"/>
      <c r="C67" s="122"/>
      <c r="D67" s="123"/>
      <c r="E67" s="123"/>
      <c r="F67" s="123"/>
      <c r="G67" s="123"/>
      <c r="H67" s="123"/>
      <c r="I67" s="123"/>
      <c r="J67" s="123"/>
      <c r="K67" s="123"/>
      <c r="L67" s="123"/>
      <c r="M67" s="124"/>
    </row>
    <row r="68" spans="1:13" ht="15.75">
      <c r="A68" s="125"/>
      <c r="B68" s="126" t="s">
        <v>206</v>
      </c>
      <c r="C68" s="127"/>
      <c r="D68" s="126"/>
      <c r="E68" s="126"/>
      <c r="F68" s="126"/>
      <c r="G68" s="127"/>
      <c r="H68" s="133"/>
      <c r="I68" s="128"/>
      <c r="J68" s="127">
        <f>J66</f>
        <v>8</v>
      </c>
      <c r="K68" s="128"/>
      <c r="L68" s="128"/>
      <c r="M68" s="129" t="str">
        <f>Orçamento!E22</f>
        <v>mês</v>
      </c>
    </row>
    <row r="70" spans="1:13" ht="15.75">
      <c r="A70" s="114" t="str">
        <f>Orçamento!A24</f>
        <v>3.0</v>
      </c>
      <c r="B70" s="115" t="str">
        <f>Orçamento!D24</f>
        <v>MOVIMENTO DE TERRA PARA FUNDAÇÕES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7"/>
    </row>
    <row r="71" spans="1:13" ht="15.75">
      <c r="A71" s="119" t="str">
        <f>Orçamento!A25</f>
        <v>3.1</v>
      </c>
      <c r="B71" s="346" t="str">
        <f>Orçamento!D25</f>
        <v>ESCAVAÇÃO HORIZONTAL EM SOLO DE 1A CATEGORIA COM TRATOR DE ESTEIRAS (125HP/LÂMINA: 2,70M3).</v>
      </c>
      <c r="C71" s="346"/>
      <c r="D71" s="346"/>
      <c r="E71" s="346"/>
      <c r="F71" s="346"/>
      <c r="G71" s="346"/>
      <c r="H71" s="346"/>
      <c r="I71" s="346"/>
      <c r="J71" s="346"/>
      <c r="K71" s="346"/>
      <c r="L71" s="346"/>
      <c r="M71" s="347"/>
    </row>
    <row r="72" spans="1:13" ht="15.75">
      <c r="A72" s="120"/>
      <c r="B72" s="121"/>
      <c r="C72" s="122"/>
      <c r="D72" s="123"/>
      <c r="E72" s="123"/>
      <c r="F72" s="123"/>
      <c r="G72" s="123"/>
      <c r="H72" s="123"/>
      <c r="I72" s="123"/>
      <c r="J72" s="123"/>
      <c r="K72" s="123"/>
      <c r="L72" s="123"/>
      <c r="M72" s="124"/>
    </row>
    <row r="73" spans="1:13" ht="15.75">
      <c r="A73" s="120"/>
      <c r="B73" s="121"/>
      <c r="C73" s="122"/>
      <c r="D73" s="123"/>
      <c r="E73" s="123"/>
      <c r="F73" s="123"/>
      <c r="G73" s="123"/>
      <c r="H73" s="123"/>
      <c r="I73" s="123"/>
      <c r="J73" s="123"/>
      <c r="K73" s="123"/>
      <c r="L73" s="123"/>
      <c r="M73" s="124"/>
    </row>
    <row r="74" spans="1:13" ht="15.75">
      <c r="A74" s="125"/>
      <c r="B74" s="126" t="s">
        <v>206</v>
      </c>
      <c r="C74" s="127"/>
      <c r="D74" s="126"/>
      <c r="E74" s="126"/>
      <c r="F74" s="126"/>
      <c r="G74" s="127"/>
      <c r="H74" s="127">
        <v>181.41</v>
      </c>
      <c r="I74" s="128"/>
      <c r="J74" s="127"/>
      <c r="K74" s="128"/>
      <c r="L74" s="128"/>
      <c r="M74" s="129" t="str">
        <f>Orçamento!E25</f>
        <v>m³</v>
      </c>
    </row>
    <row r="75" spans="1:13">
      <c r="A75" s="130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3">
      <c r="A76" s="130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3" ht="15.75">
      <c r="A77" s="119" t="str">
        <f>Orçamento!A26</f>
        <v>3.2</v>
      </c>
      <c r="B77" s="346" t="str">
        <f>Orçamento!D26</f>
        <v>ARGILA OU BARRO PARA ATERRO/REATERRO (RETIRADO NA JAZIDA, SEM TRANSPORTE)</v>
      </c>
      <c r="C77" s="346"/>
      <c r="D77" s="346"/>
      <c r="E77" s="346"/>
      <c r="F77" s="346"/>
      <c r="G77" s="346"/>
      <c r="H77" s="346"/>
      <c r="I77" s="346"/>
      <c r="J77" s="346"/>
      <c r="K77" s="346"/>
      <c r="L77" s="346"/>
      <c r="M77" s="347"/>
    </row>
    <row r="78" spans="1:13">
      <c r="A78" s="130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3">
      <c r="A79" s="130"/>
      <c r="B79" s="131" t="s">
        <v>745</v>
      </c>
      <c r="C79" s="131"/>
      <c r="D79" s="131"/>
      <c r="E79" s="131"/>
      <c r="F79" s="131"/>
      <c r="G79" s="131"/>
      <c r="H79" s="131">
        <v>528.12</v>
      </c>
      <c r="I79" s="131"/>
      <c r="J79" s="131"/>
    </row>
    <row r="80" spans="1:13">
      <c r="A80" s="130"/>
      <c r="B80" s="131" t="s">
        <v>746</v>
      </c>
      <c r="C80" s="131"/>
      <c r="D80" s="131"/>
      <c r="E80" s="131"/>
      <c r="F80" s="131"/>
      <c r="G80" s="131"/>
      <c r="H80" s="323">
        <f>H74</f>
        <v>181.41</v>
      </c>
      <c r="I80" s="131"/>
      <c r="J80" s="131"/>
    </row>
    <row r="81" spans="1:13">
      <c r="A81" s="130"/>
      <c r="B81" s="131"/>
      <c r="C81" s="131"/>
      <c r="D81" s="131"/>
      <c r="E81" s="131"/>
      <c r="F81" s="131"/>
      <c r="G81" s="131"/>
      <c r="H81" s="131"/>
      <c r="I81" s="131"/>
      <c r="J81" s="131"/>
    </row>
    <row r="82" spans="1:13" ht="15.75">
      <c r="A82" s="125"/>
      <c r="B82" s="126" t="s">
        <v>206</v>
      </c>
      <c r="C82" s="127"/>
      <c r="D82" s="126"/>
      <c r="E82" s="126"/>
      <c r="F82" s="126"/>
      <c r="G82" s="127"/>
      <c r="H82" s="127">
        <f>H79-H74</f>
        <v>346.71000000000004</v>
      </c>
      <c r="I82" s="128"/>
      <c r="J82" s="127"/>
      <c r="K82" s="128"/>
      <c r="L82" s="128"/>
      <c r="M82" s="129" t="s">
        <v>179</v>
      </c>
    </row>
    <row r="83" spans="1:13">
      <c r="A83" s="130"/>
      <c r="B83" s="131"/>
      <c r="C83" s="131"/>
      <c r="D83" s="131"/>
      <c r="E83" s="131"/>
      <c r="F83" s="131"/>
      <c r="G83" s="131"/>
      <c r="H83" s="131"/>
      <c r="I83" s="131"/>
      <c r="J83" s="131"/>
    </row>
    <row r="84" spans="1:13" ht="15.75">
      <c r="A84" s="119" t="str">
        <f>Orçamento!A27</f>
        <v>3.3</v>
      </c>
      <c r="B84" s="346" t="str">
        <f>Orçamento!D27</f>
        <v>TRANSPORTE COM CAMINHÃO BASCULANTE DE 18 M³, EM VIA URBANA EM REVESTIMENTO PRIMÁRIO (UNIDADE: M3XKM)</v>
      </c>
      <c r="C84" s="346"/>
      <c r="D84" s="346"/>
      <c r="E84" s="346"/>
      <c r="F84" s="346"/>
      <c r="G84" s="346"/>
      <c r="H84" s="346"/>
      <c r="I84" s="346"/>
      <c r="J84" s="346"/>
      <c r="K84" s="346"/>
      <c r="L84" s="346"/>
      <c r="M84" s="347"/>
    </row>
    <row r="85" spans="1:13">
      <c r="A85" s="130"/>
      <c r="B85" s="131"/>
      <c r="C85" s="131"/>
      <c r="D85" s="131"/>
      <c r="E85" s="131"/>
      <c r="F85" s="131"/>
      <c r="G85" s="131"/>
      <c r="H85" s="131"/>
      <c r="I85" s="131"/>
      <c r="J85" s="131"/>
    </row>
    <row r="86" spans="1:13">
      <c r="A86" s="130"/>
      <c r="B86" s="131"/>
      <c r="C86" s="131"/>
      <c r="D86" s="131"/>
      <c r="E86" s="131"/>
      <c r="F86" s="131"/>
      <c r="G86" s="131"/>
      <c r="H86" s="323">
        <f>H82</f>
        <v>346.71000000000004</v>
      </c>
      <c r="I86" s="131"/>
      <c r="J86" s="131"/>
    </row>
    <row r="87" spans="1:13">
      <c r="A87" s="130"/>
      <c r="B87" s="324" t="s">
        <v>733</v>
      </c>
      <c r="C87" s="131"/>
      <c r="D87" s="131"/>
      <c r="E87" s="131"/>
      <c r="F87" s="131"/>
      <c r="G87" s="131"/>
      <c r="H87" s="325">
        <v>2</v>
      </c>
      <c r="I87" s="131"/>
      <c r="J87" s="131"/>
    </row>
    <row r="88" spans="1:13">
      <c r="A88" s="130"/>
      <c r="B88" s="131"/>
      <c r="C88" s="131"/>
      <c r="D88" s="131"/>
      <c r="E88" s="131"/>
      <c r="F88" s="131"/>
      <c r="G88" s="131"/>
      <c r="H88" s="131"/>
      <c r="I88" s="131"/>
      <c r="J88" s="131"/>
    </row>
    <row r="89" spans="1:13">
      <c r="A89" s="130"/>
      <c r="B89" s="131"/>
      <c r="C89" s="131"/>
      <c r="D89" s="131"/>
      <c r="E89" s="131"/>
      <c r="F89" s="131"/>
      <c r="G89" s="131"/>
      <c r="H89" s="131"/>
      <c r="I89" s="131"/>
      <c r="J89" s="131"/>
    </row>
    <row r="90" spans="1:13" ht="15.75">
      <c r="A90" s="125"/>
      <c r="B90" s="126" t="s">
        <v>206</v>
      </c>
      <c r="C90" s="127"/>
      <c r="D90" s="126"/>
      <c r="E90" s="126"/>
      <c r="F90" s="126"/>
      <c r="G90" s="127"/>
      <c r="H90" s="127">
        <f>H86*H87</f>
        <v>693.42000000000007</v>
      </c>
      <c r="I90" s="128"/>
      <c r="J90" s="127"/>
      <c r="K90" s="128"/>
      <c r="L90" s="128"/>
      <c r="M90" s="129" t="s">
        <v>731</v>
      </c>
    </row>
    <row r="91" spans="1:13">
      <c r="A91" s="130"/>
      <c r="B91" s="131"/>
      <c r="C91" s="131"/>
      <c r="D91" s="131"/>
      <c r="E91" s="131"/>
      <c r="F91" s="131"/>
      <c r="G91" s="131"/>
      <c r="H91" s="131"/>
      <c r="I91" s="131"/>
      <c r="J91" s="131"/>
    </row>
    <row r="92" spans="1:13" ht="15.75">
      <c r="A92" s="119" t="str">
        <f>Orçamento!A28</f>
        <v>3.4</v>
      </c>
      <c r="B92" s="346" t="str">
        <f>Orçamento!D28</f>
        <v>EXECUÇÃO E COMPACTAÇÃO DE ATERRO COM SOLO PREDOMINANTEMENTE ARENOSO - EXCLUSIVE SOLO, ESCAVAÇÃO, CARGA E TRANSPORTE.</v>
      </c>
      <c r="C92" s="346"/>
      <c r="D92" s="346"/>
      <c r="E92" s="346"/>
      <c r="F92" s="346"/>
      <c r="G92" s="346"/>
      <c r="H92" s="346"/>
      <c r="I92" s="346"/>
      <c r="J92" s="346"/>
      <c r="K92" s="346"/>
      <c r="L92" s="346"/>
      <c r="M92" s="347"/>
    </row>
    <row r="93" spans="1:13">
      <c r="A93" s="130"/>
      <c r="B93" s="131"/>
      <c r="C93" s="131"/>
      <c r="D93" s="131"/>
      <c r="E93" s="131"/>
      <c r="F93" s="131"/>
      <c r="G93" s="131"/>
      <c r="H93" s="131"/>
      <c r="I93" s="131"/>
      <c r="J93" s="131"/>
    </row>
    <row r="94" spans="1:13">
      <c r="A94" s="130"/>
      <c r="B94" s="131"/>
      <c r="C94" s="131"/>
      <c r="D94" s="131"/>
      <c r="E94" s="131"/>
      <c r="F94" s="131"/>
      <c r="G94" s="131"/>
      <c r="H94" s="131"/>
      <c r="I94" s="131"/>
      <c r="J94" s="131"/>
    </row>
    <row r="95" spans="1:13" ht="15.75">
      <c r="A95" s="125"/>
      <c r="B95" s="126" t="s">
        <v>206</v>
      </c>
      <c r="C95" s="127"/>
      <c r="D95" s="126"/>
      <c r="E95" s="126"/>
      <c r="F95" s="126"/>
      <c r="G95" s="127"/>
      <c r="H95" s="127">
        <f>H82</f>
        <v>346.71000000000004</v>
      </c>
      <c r="I95" s="128"/>
      <c r="J95" s="127"/>
      <c r="K95" s="128"/>
      <c r="L95" s="128"/>
      <c r="M95" s="129" t="s">
        <v>27</v>
      </c>
    </row>
    <row r="96" spans="1:13">
      <c r="A96" s="130"/>
      <c r="B96" s="131"/>
      <c r="C96" s="131"/>
      <c r="D96" s="131"/>
      <c r="E96" s="131"/>
      <c r="F96" s="131"/>
      <c r="G96" s="131"/>
      <c r="H96" s="131"/>
      <c r="I96" s="131"/>
      <c r="J96" s="131"/>
    </row>
    <row r="97" spans="1:13" ht="15.75">
      <c r="A97" s="119" t="str">
        <f>Orçamento!A29</f>
        <v>3.5</v>
      </c>
      <c r="B97" s="346" t="str">
        <f>Orçamento!D29</f>
        <v>ESCAVAÇÃO MANUAL DE VALA COM PROFUNDIDADE MENOR OU IGUAL A 1,30 M. </v>
      </c>
      <c r="C97" s="346"/>
      <c r="D97" s="346"/>
      <c r="E97" s="346"/>
      <c r="F97" s="346"/>
      <c r="G97" s="346"/>
      <c r="H97" s="346"/>
      <c r="I97" s="346"/>
      <c r="J97" s="346"/>
      <c r="K97" s="346"/>
      <c r="L97" s="346"/>
      <c r="M97" s="347"/>
    </row>
    <row r="98" spans="1:13" ht="15.75">
      <c r="A98" s="120"/>
      <c r="B98" s="121"/>
      <c r="C98" s="122"/>
      <c r="D98" s="123"/>
      <c r="E98" s="123"/>
      <c r="F98" s="123"/>
      <c r="G98" s="123"/>
      <c r="H98" s="123"/>
      <c r="I98" s="123"/>
      <c r="J98" s="123"/>
      <c r="K98" s="123"/>
      <c r="L98" s="123"/>
      <c r="M98" s="124"/>
    </row>
    <row r="99" spans="1:13" ht="15.75">
      <c r="A99" s="120"/>
      <c r="B99" s="121" t="s">
        <v>676</v>
      </c>
      <c r="C99" s="122"/>
      <c r="D99" s="123">
        <v>0.6</v>
      </c>
      <c r="E99" s="123">
        <v>0.6</v>
      </c>
      <c r="F99" s="123">
        <v>1</v>
      </c>
      <c r="G99" s="123"/>
      <c r="H99" s="123">
        <f>D99*E99*F99</f>
        <v>0.36</v>
      </c>
      <c r="I99" s="123"/>
      <c r="J99" s="123"/>
      <c r="K99" s="123"/>
      <c r="L99" s="123"/>
      <c r="M99" s="124"/>
    </row>
    <row r="100" spans="1:13" ht="15.75">
      <c r="A100" s="120"/>
      <c r="B100" s="121" t="s">
        <v>677</v>
      </c>
      <c r="C100" s="122"/>
      <c r="D100" s="123">
        <v>0.7</v>
      </c>
      <c r="E100" s="123">
        <v>0.7</v>
      </c>
      <c r="F100" s="123">
        <v>1</v>
      </c>
      <c r="G100" s="123"/>
      <c r="H100" s="123">
        <f t="shared" ref="H100:H137" si="0">D100*E100*F100</f>
        <v>0.48999999999999994</v>
      </c>
      <c r="I100" s="123"/>
      <c r="J100" s="123"/>
      <c r="K100" s="123"/>
      <c r="L100" s="123"/>
      <c r="M100" s="124"/>
    </row>
    <row r="101" spans="1:13" ht="15.75">
      <c r="A101" s="120"/>
      <c r="B101" s="121" t="s">
        <v>678</v>
      </c>
      <c r="C101" s="122"/>
      <c r="D101" s="123">
        <v>0.55000000000000004</v>
      </c>
      <c r="E101" s="123">
        <v>0.7</v>
      </c>
      <c r="F101" s="123">
        <v>1</v>
      </c>
      <c r="G101" s="123"/>
      <c r="H101" s="123">
        <f t="shared" si="0"/>
        <v>0.38500000000000001</v>
      </c>
      <c r="I101" s="123"/>
      <c r="J101" s="123"/>
      <c r="K101" s="123"/>
      <c r="L101" s="123"/>
      <c r="M101" s="124"/>
    </row>
    <row r="102" spans="1:13" ht="15.75">
      <c r="A102" s="120"/>
      <c r="B102" s="121" t="s">
        <v>679</v>
      </c>
      <c r="C102" s="122"/>
      <c r="D102" s="123">
        <v>0.55000000000000004</v>
      </c>
      <c r="E102" s="123">
        <v>0.7</v>
      </c>
      <c r="F102" s="123">
        <v>1</v>
      </c>
      <c r="G102" s="123"/>
      <c r="H102" s="123">
        <f t="shared" si="0"/>
        <v>0.38500000000000001</v>
      </c>
      <c r="I102" s="123"/>
      <c r="J102" s="123"/>
      <c r="K102" s="123"/>
      <c r="L102" s="123"/>
      <c r="M102" s="124"/>
    </row>
    <row r="103" spans="1:13" ht="15.75">
      <c r="A103" s="120"/>
      <c r="B103" s="121" t="s">
        <v>680</v>
      </c>
      <c r="C103" s="122"/>
      <c r="D103" s="123">
        <v>0.85</v>
      </c>
      <c r="E103" s="123">
        <v>1.25</v>
      </c>
      <c r="F103" s="123">
        <v>1</v>
      </c>
      <c r="G103" s="123"/>
      <c r="H103" s="123">
        <f t="shared" si="0"/>
        <v>1.0625</v>
      </c>
      <c r="I103" s="123"/>
      <c r="J103" s="123"/>
      <c r="K103" s="123"/>
      <c r="L103" s="123"/>
      <c r="M103" s="124"/>
    </row>
    <row r="104" spans="1:13" ht="15.75">
      <c r="A104" s="120"/>
      <c r="B104" s="121" t="s">
        <v>681</v>
      </c>
      <c r="C104" s="122"/>
      <c r="D104" s="123">
        <v>0.85</v>
      </c>
      <c r="E104" s="123">
        <v>1.25</v>
      </c>
      <c r="F104" s="123">
        <v>1</v>
      </c>
      <c r="G104" s="123"/>
      <c r="H104" s="123">
        <f t="shared" si="0"/>
        <v>1.0625</v>
      </c>
      <c r="I104" s="123"/>
      <c r="J104" s="123"/>
      <c r="K104" s="123"/>
      <c r="L104" s="123"/>
      <c r="M104" s="124"/>
    </row>
    <row r="105" spans="1:13" ht="15.75">
      <c r="A105" s="120"/>
      <c r="B105" s="121" t="s">
        <v>682</v>
      </c>
      <c r="C105" s="122"/>
      <c r="D105" s="123">
        <v>0.85</v>
      </c>
      <c r="E105" s="123">
        <v>1.25</v>
      </c>
      <c r="F105" s="123">
        <v>1</v>
      </c>
      <c r="G105" s="123"/>
      <c r="H105" s="123">
        <f t="shared" si="0"/>
        <v>1.0625</v>
      </c>
      <c r="I105" s="123"/>
      <c r="J105" s="123"/>
      <c r="K105" s="123"/>
      <c r="L105" s="123"/>
      <c r="M105" s="124"/>
    </row>
    <row r="106" spans="1:13" ht="15.75">
      <c r="A106" s="120"/>
      <c r="B106" s="121" t="s">
        <v>683</v>
      </c>
      <c r="C106" s="122"/>
      <c r="D106" s="123">
        <v>0.85</v>
      </c>
      <c r="E106" s="123">
        <v>1.25</v>
      </c>
      <c r="F106" s="123">
        <v>1</v>
      </c>
      <c r="G106" s="123"/>
      <c r="H106" s="123">
        <f t="shared" si="0"/>
        <v>1.0625</v>
      </c>
      <c r="I106" s="123"/>
      <c r="J106" s="123"/>
      <c r="K106" s="123"/>
      <c r="L106" s="123"/>
      <c r="M106" s="124"/>
    </row>
    <row r="107" spans="1:13" ht="15.75">
      <c r="A107" s="120"/>
      <c r="B107" s="121" t="s">
        <v>684</v>
      </c>
      <c r="C107" s="122"/>
      <c r="D107" s="123">
        <v>0.8</v>
      </c>
      <c r="E107" s="123">
        <v>1.2</v>
      </c>
      <c r="F107" s="123">
        <v>1</v>
      </c>
      <c r="G107" s="123"/>
      <c r="H107" s="123">
        <f t="shared" si="0"/>
        <v>0.96</v>
      </c>
      <c r="I107" s="123"/>
      <c r="J107" s="123"/>
      <c r="K107" s="123"/>
      <c r="L107" s="123"/>
      <c r="M107" s="124"/>
    </row>
    <row r="108" spans="1:13" ht="15.75">
      <c r="A108" s="120"/>
      <c r="B108" s="121" t="s">
        <v>685</v>
      </c>
      <c r="C108" s="122"/>
      <c r="D108" s="123">
        <v>0.7</v>
      </c>
      <c r="E108" s="123">
        <v>1.25</v>
      </c>
      <c r="F108" s="123">
        <v>1</v>
      </c>
      <c r="G108" s="123"/>
      <c r="H108" s="123">
        <f t="shared" si="0"/>
        <v>0.875</v>
      </c>
      <c r="I108" s="123"/>
      <c r="J108" s="123"/>
      <c r="K108" s="123"/>
      <c r="L108" s="123"/>
      <c r="M108" s="124"/>
    </row>
    <row r="109" spans="1:13" ht="15.75">
      <c r="A109" s="120"/>
      <c r="B109" s="121" t="s">
        <v>686</v>
      </c>
      <c r="C109" s="122"/>
      <c r="D109" s="123">
        <v>0.9</v>
      </c>
      <c r="E109" s="123">
        <v>1.4</v>
      </c>
      <c r="F109" s="123">
        <v>1</v>
      </c>
      <c r="G109" s="123"/>
      <c r="H109" s="123">
        <f t="shared" si="0"/>
        <v>1.26</v>
      </c>
      <c r="I109" s="123"/>
      <c r="J109" s="123"/>
      <c r="K109" s="123"/>
      <c r="L109" s="123"/>
      <c r="M109" s="124"/>
    </row>
    <row r="110" spans="1:13" ht="15.75">
      <c r="A110" s="120"/>
      <c r="B110" s="121" t="s">
        <v>687</v>
      </c>
      <c r="C110" s="122"/>
      <c r="D110" s="123">
        <v>0.85</v>
      </c>
      <c r="E110" s="123">
        <v>1</v>
      </c>
      <c r="F110" s="123">
        <v>1</v>
      </c>
      <c r="G110" s="123"/>
      <c r="H110" s="123">
        <f t="shared" si="0"/>
        <v>0.85</v>
      </c>
      <c r="I110" s="123"/>
      <c r="J110" s="123"/>
      <c r="K110" s="123"/>
      <c r="L110" s="123"/>
      <c r="M110" s="124"/>
    </row>
    <row r="111" spans="1:13" ht="15.75">
      <c r="A111" s="120"/>
      <c r="B111" s="121" t="s">
        <v>688</v>
      </c>
      <c r="C111" s="122"/>
      <c r="D111" s="123">
        <v>0.55000000000000004</v>
      </c>
      <c r="E111" s="123">
        <v>0.7</v>
      </c>
      <c r="F111" s="123">
        <v>1</v>
      </c>
      <c r="G111" s="123"/>
      <c r="H111" s="123">
        <f t="shared" si="0"/>
        <v>0.38500000000000001</v>
      </c>
      <c r="I111" s="123"/>
      <c r="J111" s="123"/>
      <c r="K111" s="123"/>
      <c r="L111" s="123"/>
      <c r="M111" s="124"/>
    </row>
    <row r="112" spans="1:13" ht="15.75">
      <c r="A112" s="120"/>
      <c r="B112" s="121" t="s">
        <v>689</v>
      </c>
      <c r="C112" s="122"/>
      <c r="D112" s="123">
        <v>0.7</v>
      </c>
      <c r="E112" s="123">
        <v>0.7</v>
      </c>
      <c r="F112" s="123">
        <v>1</v>
      </c>
      <c r="G112" s="123"/>
      <c r="H112" s="123">
        <f t="shared" si="0"/>
        <v>0.48999999999999994</v>
      </c>
      <c r="I112" s="123"/>
      <c r="J112" s="123"/>
      <c r="K112" s="123"/>
      <c r="L112" s="123"/>
      <c r="M112" s="124"/>
    </row>
    <row r="113" spans="1:13" ht="15.75">
      <c r="A113" s="120"/>
      <c r="B113" s="121" t="s">
        <v>690</v>
      </c>
      <c r="C113" s="122"/>
      <c r="D113" s="123">
        <v>0.85</v>
      </c>
      <c r="E113" s="123">
        <v>0.85</v>
      </c>
      <c r="F113" s="123">
        <v>1</v>
      </c>
      <c r="G113" s="123"/>
      <c r="H113" s="123">
        <f t="shared" si="0"/>
        <v>0.72249999999999992</v>
      </c>
      <c r="I113" s="123"/>
      <c r="J113" s="123"/>
      <c r="K113" s="123"/>
      <c r="L113" s="123"/>
      <c r="M113" s="124"/>
    </row>
    <row r="114" spans="1:13" ht="15.75">
      <c r="A114" s="120"/>
      <c r="B114" s="121" t="s">
        <v>691</v>
      </c>
      <c r="C114" s="122"/>
      <c r="D114" s="123">
        <v>0.95</v>
      </c>
      <c r="E114" s="123">
        <v>1.1000000000000001</v>
      </c>
      <c r="F114" s="123">
        <v>1</v>
      </c>
      <c r="G114" s="123"/>
      <c r="H114" s="123">
        <f t="shared" si="0"/>
        <v>1.0449999999999999</v>
      </c>
      <c r="I114" s="123"/>
      <c r="J114" s="123"/>
      <c r="K114" s="123"/>
      <c r="L114" s="123"/>
      <c r="M114" s="124"/>
    </row>
    <row r="115" spans="1:13" ht="15.75">
      <c r="A115" s="120"/>
      <c r="B115" s="121" t="s">
        <v>692</v>
      </c>
      <c r="C115" s="122"/>
      <c r="D115" s="123">
        <v>1.1000000000000001</v>
      </c>
      <c r="E115" s="123">
        <v>1.1499999999999999</v>
      </c>
      <c r="F115" s="123">
        <v>1</v>
      </c>
      <c r="G115" s="123"/>
      <c r="H115" s="123">
        <f t="shared" si="0"/>
        <v>1.2649999999999999</v>
      </c>
      <c r="I115" s="123"/>
      <c r="J115" s="123"/>
      <c r="K115" s="123"/>
      <c r="L115" s="123"/>
      <c r="M115" s="124"/>
    </row>
    <row r="116" spans="1:13" ht="15.75">
      <c r="A116" s="120"/>
      <c r="B116" s="121" t="s">
        <v>693</v>
      </c>
      <c r="C116" s="122"/>
      <c r="D116" s="123">
        <v>1</v>
      </c>
      <c r="E116" s="123">
        <v>1</v>
      </c>
      <c r="F116" s="123">
        <v>1</v>
      </c>
      <c r="G116" s="123"/>
      <c r="H116" s="123">
        <f t="shared" si="0"/>
        <v>1</v>
      </c>
      <c r="I116" s="123"/>
      <c r="J116" s="123"/>
      <c r="K116" s="123"/>
      <c r="L116" s="123"/>
      <c r="M116" s="124"/>
    </row>
    <row r="117" spans="1:13" ht="15.75">
      <c r="A117" s="120"/>
      <c r="B117" s="121" t="s">
        <v>694</v>
      </c>
      <c r="C117" s="122"/>
      <c r="D117" s="123">
        <v>0.8</v>
      </c>
      <c r="E117" s="123">
        <v>0.95</v>
      </c>
      <c r="F117" s="123">
        <v>1</v>
      </c>
      <c r="G117" s="123"/>
      <c r="H117" s="123">
        <f t="shared" si="0"/>
        <v>0.76</v>
      </c>
      <c r="I117" s="123"/>
      <c r="J117" s="123"/>
      <c r="K117" s="123"/>
      <c r="L117" s="123"/>
      <c r="M117" s="124"/>
    </row>
    <row r="118" spans="1:13" ht="15.75">
      <c r="A118" s="120"/>
      <c r="B118" s="121" t="s">
        <v>695</v>
      </c>
      <c r="C118" s="122"/>
      <c r="D118" s="123">
        <v>1.1000000000000001</v>
      </c>
      <c r="E118" s="123">
        <v>1.25</v>
      </c>
      <c r="F118" s="123">
        <v>1</v>
      </c>
      <c r="G118" s="123"/>
      <c r="H118" s="123">
        <f t="shared" si="0"/>
        <v>1.375</v>
      </c>
      <c r="I118" s="123"/>
      <c r="J118" s="123"/>
      <c r="K118" s="123"/>
      <c r="L118" s="123"/>
      <c r="M118" s="124"/>
    </row>
    <row r="119" spans="1:13" ht="15.75">
      <c r="A119" s="120"/>
      <c r="B119" s="121" t="s">
        <v>696</v>
      </c>
      <c r="C119" s="122"/>
      <c r="D119" s="123">
        <v>0.8</v>
      </c>
      <c r="E119" s="123">
        <v>0.95</v>
      </c>
      <c r="F119" s="123">
        <v>1</v>
      </c>
      <c r="G119" s="123"/>
      <c r="H119" s="123">
        <f t="shared" si="0"/>
        <v>0.76</v>
      </c>
      <c r="I119" s="123"/>
      <c r="J119" s="123"/>
      <c r="K119" s="123"/>
      <c r="L119" s="123"/>
      <c r="M119" s="124"/>
    </row>
    <row r="120" spans="1:13" ht="15.75">
      <c r="A120" s="120"/>
      <c r="B120" s="121" t="s">
        <v>697</v>
      </c>
      <c r="C120" s="122"/>
      <c r="D120" s="123">
        <v>0.85</v>
      </c>
      <c r="E120" s="123">
        <v>1</v>
      </c>
      <c r="F120" s="123">
        <v>1</v>
      </c>
      <c r="G120" s="123"/>
      <c r="H120" s="123">
        <f t="shared" si="0"/>
        <v>0.85</v>
      </c>
      <c r="I120" s="123"/>
      <c r="J120" s="123"/>
      <c r="K120" s="123"/>
      <c r="L120" s="123"/>
      <c r="M120" s="124"/>
    </row>
    <row r="121" spans="1:13" ht="15.75">
      <c r="A121" s="120"/>
      <c r="B121" s="121" t="s">
        <v>698</v>
      </c>
      <c r="C121" s="122"/>
      <c r="D121" s="123">
        <v>0.85</v>
      </c>
      <c r="E121" s="123">
        <v>0.85</v>
      </c>
      <c r="F121" s="123">
        <v>1</v>
      </c>
      <c r="G121" s="123"/>
      <c r="H121" s="123">
        <f t="shared" si="0"/>
        <v>0.72249999999999992</v>
      </c>
      <c r="I121" s="123"/>
      <c r="J121" s="123"/>
      <c r="K121" s="123"/>
      <c r="L121" s="123"/>
      <c r="M121" s="124"/>
    </row>
    <row r="122" spans="1:13" ht="15.75">
      <c r="A122" s="120"/>
      <c r="B122" s="121" t="s">
        <v>699</v>
      </c>
      <c r="C122" s="122"/>
      <c r="D122" s="123">
        <v>0.8</v>
      </c>
      <c r="E122" s="123">
        <v>0.95</v>
      </c>
      <c r="F122" s="123">
        <v>1</v>
      </c>
      <c r="G122" s="123"/>
      <c r="H122" s="123">
        <f t="shared" si="0"/>
        <v>0.76</v>
      </c>
      <c r="I122" s="123"/>
      <c r="J122" s="123"/>
      <c r="K122" s="123"/>
      <c r="L122" s="123"/>
      <c r="M122" s="124"/>
    </row>
    <row r="123" spans="1:13" ht="15.75">
      <c r="A123" s="120"/>
      <c r="B123" s="121" t="s">
        <v>700</v>
      </c>
      <c r="C123" s="122"/>
      <c r="D123" s="123">
        <v>0.85</v>
      </c>
      <c r="E123" s="123">
        <v>1</v>
      </c>
      <c r="F123" s="123">
        <v>1</v>
      </c>
      <c r="G123" s="123"/>
      <c r="H123" s="123">
        <f t="shared" si="0"/>
        <v>0.85</v>
      </c>
      <c r="I123" s="123"/>
      <c r="J123" s="123"/>
      <c r="K123" s="123"/>
      <c r="L123" s="123"/>
      <c r="M123" s="124"/>
    </row>
    <row r="124" spans="1:13" ht="15.75">
      <c r="A124" s="120"/>
      <c r="B124" s="121" t="s">
        <v>701</v>
      </c>
      <c r="C124" s="122"/>
      <c r="D124" s="123">
        <v>1.05</v>
      </c>
      <c r="E124" s="123">
        <v>1.05</v>
      </c>
      <c r="F124" s="123">
        <v>1</v>
      </c>
      <c r="G124" s="123"/>
      <c r="H124" s="123">
        <f t="shared" si="0"/>
        <v>1.1025</v>
      </c>
      <c r="I124" s="123"/>
      <c r="J124" s="123"/>
      <c r="K124" s="123"/>
      <c r="L124" s="123"/>
      <c r="M124" s="124"/>
    </row>
    <row r="125" spans="1:13" ht="15.75">
      <c r="A125" s="120"/>
      <c r="B125" s="121" t="s">
        <v>702</v>
      </c>
      <c r="C125" s="122"/>
      <c r="D125" s="123">
        <v>0.75</v>
      </c>
      <c r="E125" s="123">
        <v>0.9</v>
      </c>
      <c r="F125" s="123">
        <v>1</v>
      </c>
      <c r="G125" s="123"/>
      <c r="H125" s="123">
        <f t="shared" si="0"/>
        <v>0.67500000000000004</v>
      </c>
      <c r="I125" s="123"/>
      <c r="J125" s="123"/>
      <c r="K125" s="123"/>
      <c r="L125" s="123"/>
      <c r="M125" s="124"/>
    </row>
    <row r="126" spans="1:13" ht="15.75">
      <c r="A126" s="120"/>
      <c r="B126" s="121" t="s">
        <v>703</v>
      </c>
      <c r="C126" s="122"/>
      <c r="D126" s="123">
        <v>1.2</v>
      </c>
      <c r="E126" s="123">
        <v>1.35</v>
      </c>
      <c r="F126" s="123">
        <v>1</v>
      </c>
      <c r="G126" s="123"/>
      <c r="H126" s="123">
        <f t="shared" si="0"/>
        <v>1.62</v>
      </c>
      <c r="I126" s="123"/>
      <c r="J126" s="123"/>
      <c r="K126" s="123"/>
      <c r="L126" s="123"/>
      <c r="M126" s="124"/>
    </row>
    <row r="127" spans="1:13" ht="15.75">
      <c r="A127" s="120"/>
      <c r="B127" s="121" t="s">
        <v>704</v>
      </c>
      <c r="C127" s="122"/>
      <c r="D127" s="123">
        <v>1</v>
      </c>
      <c r="E127" s="123">
        <v>1.1499999999999999</v>
      </c>
      <c r="F127" s="123">
        <v>1</v>
      </c>
      <c r="G127" s="123"/>
      <c r="H127" s="123">
        <f t="shared" si="0"/>
        <v>1.1499999999999999</v>
      </c>
      <c r="I127" s="123"/>
      <c r="J127" s="123"/>
      <c r="K127" s="123"/>
      <c r="L127" s="123"/>
      <c r="M127" s="124"/>
    </row>
    <row r="128" spans="1:13" ht="15.75">
      <c r="A128" s="120"/>
      <c r="B128" s="121" t="s">
        <v>705</v>
      </c>
      <c r="C128" s="122"/>
      <c r="D128" s="123">
        <v>1.1000000000000001</v>
      </c>
      <c r="E128" s="123">
        <v>1.2</v>
      </c>
      <c r="F128" s="123">
        <v>1</v>
      </c>
      <c r="G128" s="123"/>
      <c r="H128" s="123">
        <f t="shared" si="0"/>
        <v>1.32</v>
      </c>
      <c r="I128" s="123"/>
      <c r="J128" s="123"/>
      <c r="K128" s="123"/>
      <c r="L128" s="123"/>
      <c r="M128" s="124"/>
    </row>
    <row r="129" spans="1:13" ht="15.75">
      <c r="A129" s="120"/>
      <c r="B129" s="121" t="s">
        <v>706</v>
      </c>
      <c r="C129" s="122"/>
      <c r="D129" s="123">
        <v>0.9</v>
      </c>
      <c r="E129" s="123">
        <v>0.9</v>
      </c>
      <c r="F129" s="123">
        <v>1</v>
      </c>
      <c r="G129" s="123"/>
      <c r="H129" s="123">
        <f t="shared" si="0"/>
        <v>0.81</v>
      </c>
      <c r="I129" s="123"/>
      <c r="J129" s="123"/>
      <c r="K129" s="123"/>
      <c r="L129" s="123"/>
      <c r="M129" s="124"/>
    </row>
    <row r="130" spans="1:13" ht="15.75">
      <c r="A130" s="120"/>
      <c r="B130" s="121" t="s">
        <v>707</v>
      </c>
      <c r="C130" s="122"/>
      <c r="D130" s="123">
        <v>0.85</v>
      </c>
      <c r="E130" s="123">
        <v>1.25</v>
      </c>
      <c r="F130" s="123">
        <v>1</v>
      </c>
      <c r="G130" s="123"/>
      <c r="H130" s="123">
        <f t="shared" si="0"/>
        <v>1.0625</v>
      </c>
      <c r="I130" s="123"/>
      <c r="J130" s="123"/>
      <c r="K130" s="123"/>
      <c r="L130" s="123"/>
      <c r="M130" s="124"/>
    </row>
    <row r="131" spans="1:13" ht="15.75">
      <c r="A131" s="120"/>
      <c r="B131" s="121" t="s">
        <v>708</v>
      </c>
      <c r="C131" s="122"/>
      <c r="D131" s="123">
        <v>0.85</v>
      </c>
      <c r="E131" s="123">
        <v>1.25</v>
      </c>
      <c r="F131" s="123">
        <v>1</v>
      </c>
      <c r="G131" s="123"/>
      <c r="H131" s="123">
        <f t="shared" si="0"/>
        <v>1.0625</v>
      </c>
      <c r="I131" s="123"/>
      <c r="J131" s="123"/>
      <c r="K131" s="123"/>
      <c r="L131" s="123"/>
      <c r="M131" s="124"/>
    </row>
    <row r="132" spans="1:13" ht="15.75">
      <c r="A132" s="120"/>
      <c r="B132" s="121" t="s">
        <v>709</v>
      </c>
      <c r="C132" s="122"/>
      <c r="D132" s="123">
        <v>0.8</v>
      </c>
      <c r="E132" s="123">
        <v>1.1499999999999999</v>
      </c>
      <c r="F132" s="123">
        <v>1</v>
      </c>
      <c r="G132" s="123"/>
      <c r="H132" s="123">
        <f t="shared" si="0"/>
        <v>0.91999999999999993</v>
      </c>
      <c r="I132" s="123"/>
      <c r="J132" s="123"/>
      <c r="K132" s="123"/>
      <c r="L132" s="123"/>
      <c r="M132" s="124"/>
    </row>
    <row r="133" spans="1:13" ht="15.75">
      <c r="A133" s="120"/>
      <c r="B133" s="121" t="s">
        <v>710</v>
      </c>
      <c r="C133" s="122"/>
      <c r="D133" s="123">
        <v>0.8</v>
      </c>
      <c r="E133" s="123">
        <v>1.2</v>
      </c>
      <c r="F133" s="123">
        <v>1</v>
      </c>
      <c r="G133" s="123"/>
      <c r="H133" s="123">
        <f t="shared" si="0"/>
        <v>0.96</v>
      </c>
      <c r="I133" s="123"/>
      <c r="J133" s="123"/>
      <c r="K133" s="123"/>
      <c r="L133" s="123"/>
      <c r="M133" s="124"/>
    </row>
    <row r="134" spans="1:13" ht="15.75">
      <c r="A134" s="120"/>
      <c r="B134" s="121" t="s">
        <v>711</v>
      </c>
      <c r="C134" s="122"/>
      <c r="D134" s="123">
        <v>0.8</v>
      </c>
      <c r="E134" s="123">
        <v>1.1499999999999999</v>
      </c>
      <c r="F134" s="123">
        <v>1</v>
      </c>
      <c r="G134" s="123"/>
      <c r="H134" s="123">
        <f t="shared" si="0"/>
        <v>0.91999999999999993</v>
      </c>
      <c r="I134" s="123"/>
      <c r="J134" s="123"/>
      <c r="K134" s="123"/>
      <c r="L134" s="123"/>
      <c r="M134" s="124"/>
    </row>
    <row r="135" spans="1:13" ht="15.75">
      <c r="A135" s="120"/>
      <c r="B135" s="121" t="s">
        <v>712</v>
      </c>
      <c r="C135" s="122"/>
      <c r="D135" s="123">
        <v>0.7</v>
      </c>
      <c r="E135" s="123">
        <v>1.25</v>
      </c>
      <c r="F135" s="123">
        <v>1</v>
      </c>
      <c r="G135" s="123"/>
      <c r="H135" s="123">
        <f t="shared" si="0"/>
        <v>0.875</v>
      </c>
      <c r="I135" s="123"/>
      <c r="J135" s="123"/>
      <c r="K135" s="123"/>
      <c r="L135" s="123"/>
      <c r="M135" s="124"/>
    </row>
    <row r="136" spans="1:13" ht="15.75">
      <c r="A136" s="120"/>
      <c r="B136" s="121" t="s">
        <v>713</v>
      </c>
      <c r="C136" s="122"/>
      <c r="D136" s="123">
        <v>0.8</v>
      </c>
      <c r="E136" s="123">
        <v>0.95</v>
      </c>
      <c r="F136" s="123">
        <v>1</v>
      </c>
      <c r="G136" s="123"/>
      <c r="H136" s="123">
        <f t="shared" si="0"/>
        <v>0.76</v>
      </c>
      <c r="I136" s="123"/>
      <c r="J136" s="123"/>
      <c r="K136" s="123"/>
      <c r="L136" s="123"/>
      <c r="M136" s="124"/>
    </row>
    <row r="137" spans="1:13" ht="15.75">
      <c r="A137" s="120"/>
      <c r="B137" s="121" t="s">
        <v>714</v>
      </c>
      <c r="C137" s="122"/>
      <c r="D137" s="123">
        <v>0.9</v>
      </c>
      <c r="E137" s="123">
        <v>1.4</v>
      </c>
      <c r="F137" s="123">
        <v>1</v>
      </c>
      <c r="G137" s="123"/>
      <c r="H137" s="123">
        <f t="shared" si="0"/>
        <v>1.26</v>
      </c>
      <c r="I137" s="123"/>
      <c r="J137" s="123"/>
      <c r="K137" s="123"/>
      <c r="L137" s="123"/>
      <c r="M137" s="124"/>
    </row>
    <row r="138" spans="1:13" ht="15.75">
      <c r="A138" s="120"/>
      <c r="B138" s="121"/>
      <c r="C138" s="122"/>
      <c r="D138" s="123"/>
      <c r="E138" s="123"/>
      <c r="F138" s="123"/>
      <c r="G138" s="123"/>
      <c r="H138" s="123"/>
      <c r="I138" s="123"/>
      <c r="J138" s="123"/>
      <c r="K138" s="123"/>
      <c r="L138" s="123"/>
      <c r="M138" s="124"/>
    </row>
    <row r="139" spans="1:13" ht="15.75">
      <c r="A139" s="120"/>
      <c r="B139" s="121"/>
      <c r="C139" s="122"/>
      <c r="D139" s="123"/>
      <c r="E139" s="123"/>
      <c r="F139" s="123"/>
      <c r="G139" s="123"/>
      <c r="H139" s="123"/>
      <c r="I139" s="123"/>
      <c r="J139" s="123"/>
      <c r="K139" s="123"/>
      <c r="L139" s="123"/>
      <c r="M139" s="124"/>
    </row>
    <row r="140" spans="1:13" ht="15.75">
      <c r="A140" s="125"/>
      <c r="B140" s="126" t="s">
        <v>206</v>
      </c>
      <c r="C140" s="127"/>
      <c r="D140" s="126"/>
      <c r="E140" s="126"/>
      <c r="F140" s="126"/>
      <c r="G140" s="127"/>
      <c r="H140" s="132">
        <f>SUM(H98:H139)</f>
        <v>35.297500000000007</v>
      </c>
      <c r="I140" s="128"/>
      <c r="J140" s="127"/>
      <c r="K140" s="128"/>
      <c r="L140" s="128"/>
      <c r="M140" s="129" t="str">
        <f>Orçamento!E29</f>
        <v>m³</v>
      </c>
    </row>
    <row r="141" spans="1:13">
      <c r="A141" s="130"/>
      <c r="B141" s="131"/>
      <c r="C141" s="131"/>
      <c r="D141" s="131"/>
      <c r="E141" s="131"/>
      <c r="F141" s="131"/>
      <c r="G141" s="131"/>
      <c r="H141" s="131"/>
      <c r="I141" s="131"/>
      <c r="J141" s="131"/>
    </row>
    <row r="142" spans="1:13">
      <c r="A142" s="130"/>
      <c r="B142" s="131"/>
      <c r="C142" s="131"/>
      <c r="D142" s="131"/>
      <c r="E142" s="131"/>
      <c r="F142" s="131"/>
      <c r="G142" s="131"/>
      <c r="H142" s="131"/>
      <c r="I142" s="131"/>
      <c r="J142" s="131"/>
    </row>
    <row r="144" spans="1:13" ht="15.75">
      <c r="A144" s="119" t="str">
        <f>Orçamento!A30</f>
        <v>3.6</v>
      </c>
      <c r="B144" s="346" t="str">
        <f>Orçamento!D30</f>
        <v>REATERRO MANUAL DE VALAS COM COMPACTAÇÃO MECANIZADA. </v>
      </c>
      <c r="C144" s="346"/>
      <c r="D144" s="346"/>
      <c r="E144" s="346"/>
      <c r="F144" s="346"/>
      <c r="G144" s="346"/>
      <c r="H144" s="346"/>
      <c r="I144" s="346"/>
      <c r="J144" s="346"/>
      <c r="K144" s="346"/>
      <c r="L144" s="346"/>
      <c r="M144" s="347"/>
    </row>
    <row r="145" spans="1:13" ht="15.75">
      <c r="A145" s="120"/>
      <c r="B145" s="121"/>
      <c r="C145" s="122"/>
      <c r="D145" s="123"/>
      <c r="E145" s="123"/>
      <c r="F145" s="123"/>
      <c r="G145" s="123"/>
      <c r="H145" s="123"/>
      <c r="I145" s="123"/>
      <c r="J145" s="123"/>
      <c r="K145" s="123"/>
      <c r="L145" s="123"/>
      <c r="M145" s="124"/>
    </row>
    <row r="146" spans="1:13" ht="15.75">
      <c r="A146" s="120"/>
      <c r="B146" s="121"/>
      <c r="C146" s="122"/>
      <c r="D146" s="123"/>
      <c r="E146" s="123"/>
      <c r="F146" s="123"/>
      <c r="G146" s="123"/>
      <c r="H146" s="123"/>
      <c r="I146" s="123"/>
      <c r="J146" s="123"/>
      <c r="K146" s="123"/>
      <c r="L146" s="123"/>
      <c r="M146" s="124"/>
    </row>
    <row r="147" spans="1:13" ht="15.75">
      <c r="A147" s="120"/>
      <c r="B147" s="121"/>
      <c r="C147" s="122"/>
      <c r="D147" s="123"/>
      <c r="E147" s="123"/>
      <c r="F147" s="123"/>
      <c r="G147" s="123"/>
      <c r="H147" s="123"/>
      <c r="I147" s="123"/>
      <c r="J147" s="123"/>
      <c r="K147" s="123"/>
      <c r="L147" s="123"/>
      <c r="M147" s="124"/>
    </row>
    <row r="148" spans="1:13" ht="15.75">
      <c r="A148" s="125"/>
      <c r="B148" s="126" t="s">
        <v>206</v>
      </c>
      <c r="C148" s="127"/>
      <c r="D148" s="126"/>
      <c r="E148" s="126"/>
      <c r="F148" s="126"/>
      <c r="G148" s="127"/>
      <c r="H148" s="132">
        <f>H140</f>
        <v>35.297500000000007</v>
      </c>
      <c r="I148" s="128"/>
      <c r="J148" s="127"/>
      <c r="K148" s="128"/>
      <c r="L148" s="128"/>
      <c r="M148" s="129" t="str">
        <f>Orçamento!E30</f>
        <v>m³</v>
      </c>
    </row>
    <row r="149" spans="1:13">
      <c r="A149" s="130"/>
      <c r="B149" s="131"/>
      <c r="C149" s="131"/>
      <c r="D149" s="131"/>
      <c r="E149" s="131"/>
      <c r="F149" s="131"/>
      <c r="G149" s="131"/>
      <c r="H149" s="131"/>
      <c r="I149" s="131"/>
      <c r="J149" s="131"/>
    </row>
    <row r="150" spans="1:13">
      <c r="A150" s="130"/>
      <c r="B150" s="131"/>
      <c r="C150" s="131"/>
      <c r="D150" s="131"/>
      <c r="E150" s="131"/>
      <c r="F150" s="131"/>
      <c r="G150" s="131"/>
      <c r="H150" s="131"/>
      <c r="I150" s="131"/>
      <c r="J150" s="131"/>
    </row>
    <row r="152" spans="1:13" ht="15.75">
      <c r="A152" s="114" t="str">
        <f>Orçamento!A32</f>
        <v>4.0</v>
      </c>
      <c r="B152" s="115" t="str">
        <f>Orçamento!D32</f>
        <v>FUNDAÇÕES</v>
      </c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7"/>
    </row>
    <row r="153" spans="1:13" ht="15.75">
      <c r="A153" s="114" t="str">
        <f>Orçamento!A33</f>
        <v>4.1</v>
      </c>
      <c r="B153" s="115" t="str">
        <f>Orçamento!D33</f>
        <v>CONCRETO ARMADO - SAPATAS</v>
      </c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7"/>
    </row>
    <row r="154" spans="1:13" ht="15.75">
      <c r="A154" s="119" t="str">
        <f>Orçamento!A34</f>
        <v>4.1.1</v>
      </c>
      <c r="B154" s="346" t="str">
        <f>Orçamento!D34</f>
        <v>LASTRO DE CONCRETO MAGRO, APLICADO EM BLOCOS DE COROAMENTO OU SAPATAS, ESPESSURA DE 5 CM. </v>
      </c>
      <c r="C154" s="346"/>
      <c r="D154" s="346"/>
      <c r="E154" s="346"/>
      <c r="F154" s="346"/>
      <c r="G154" s="346"/>
      <c r="H154" s="346"/>
      <c r="I154" s="346"/>
      <c r="J154" s="346"/>
      <c r="K154" s="346"/>
      <c r="L154" s="346"/>
      <c r="M154" s="347"/>
    </row>
    <row r="155" spans="1:13" ht="15.75">
      <c r="A155" s="120"/>
      <c r="B155" s="121"/>
      <c r="C155" s="122"/>
      <c r="D155" s="123"/>
      <c r="E155" s="123"/>
      <c r="F155" s="123"/>
      <c r="G155" s="123"/>
      <c r="H155" s="123"/>
      <c r="I155" s="123"/>
      <c r="J155" s="123"/>
      <c r="K155" s="123"/>
      <c r="L155" s="123"/>
      <c r="M155" s="124"/>
    </row>
    <row r="156" spans="1:13" ht="15.75">
      <c r="A156" s="120"/>
      <c r="B156" s="121" t="s">
        <v>676</v>
      </c>
      <c r="C156" s="122"/>
      <c r="D156" s="123">
        <v>0.6</v>
      </c>
      <c r="E156" s="123">
        <v>0.6</v>
      </c>
      <c r="F156" s="123"/>
      <c r="G156" s="123"/>
      <c r="H156" s="123">
        <f>D156*E156</f>
        <v>0.36</v>
      </c>
      <c r="I156" s="123"/>
      <c r="J156" s="123"/>
      <c r="K156" s="123"/>
      <c r="L156" s="123"/>
      <c r="M156" s="124"/>
    </row>
    <row r="157" spans="1:13" ht="15.75">
      <c r="A157" s="120"/>
      <c r="B157" s="121" t="s">
        <v>677</v>
      </c>
      <c r="C157" s="122"/>
      <c r="D157" s="123">
        <v>0.7</v>
      </c>
      <c r="E157" s="123">
        <v>0.7</v>
      </c>
      <c r="F157" s="123"/>
      <c r="G157" s="123"/>
      <c r="H157" s="123">
        <f t="shared" ref="H157:H194" si="1">D157*E157</f>
        <v>0.48999999999999994</v>
      </c>
      <c r="I157" s="123"/>
      <c r="J157" s="123"/>
      <c r="K157" s="123"/>
      <c r="L157" s="123"/>
      <c r="M157" s="124"/>
    </row>
    <row r="158" spans="1:13" ht="15.75">
      <c r="A158" s="120"/>
      <c r="B158" s="121" t="s">
        <v>678</v>
      </c>
      <c r="C158" s="122"/>
      <c r="D158" s="123">
        <v>0.55000000000000004</v>
      </c>
      <c r="E158" s="123">
        <v>0.7</v>
      </c>
      <c r="F158" s="123"/>
      <c r="G158" s="123"/>
      <c r="H158" s="123">
        <f t="shared" si="1"/>
        <v>0.38500000000000001</v>
      </c>
      <c r="I158" s="123"/>
      <c r="J158" s="123"/>
      <c r="K158" s="123"/>
      <c r="L158" s="123"/>
      <c r="M158" s="124"/>
    </row>
    <row r="159" spans="1:13" ht="15.75">
      <c r="A159" s="120"/>
      <c r="B159" s="121" t="s">
        <v>679</v>
      </c>
      <c r="C159" s="122"/>
      <c r="D159" s="123">
        <v>0.55000000000000004</v>
      </c>
      <c r="E159" s="123">
        <v>0.7</v>
      </c>
      <c r="F159" s="123"/>
      <c r="G159" s="123"/>
      <c r="H159" s="123">
        <f t="shared" si="1"/>
        <v>0.38500000000000001</v>
      </c>
      <c r="I159" s="123"/>
      <c r="J159" s="123"/>
      <c r="K159" s="123"/>
      <c r="L159" s="123"/>
      <c r="M159" s="124"/>
    </row>
    <row r="160" spans="1:13" ht="15.75">
      <c r="A160" s="120"/>
      <c r="B160" s="121" t="s">
        <v>680</v>
      </c>
      <c r="C160" s="122"/>
      <c r="D160" s="123">
        <v>0.85</v>
      </c>
      <c r="E160" s="123">
        <v>1.25</v>
      </c>
      <c r="F160" s="123"/>
      <c r="G160" s="123"/>
      <c r="H160" s="123">
        <f t="shared" si="1"/>
        <v>1.0625</v>
      </c>
      <c r="I160" s="123"/>
      <c r="J160" s="123"/>
      <c r="K160" s="123"/>
      <c r="L160" s="123"/>
      <c r="M160" s="124"/>
    </row>
    <row r="161" spans="1:13" ht="15.75">
      <c r="A161" s="120"/>
      <c r="B161" s="121" t="s">
        <v>681</v>
      </c>
      <c r="C161" s="122"/>
      <c r="D161" s="123">
        <v>0.85</v>
      </c>
      <c r="E161" s="123">
        <v>1.25</v>
      </c>
      <c r="F161" s="123"/>
      <c r="G161" s="123"/>
      <c r="H161" s="123">
        <f t="shared" si="1"/>
        <v>1.0625</v>
      </c>
      <c r="I161" s="123"/>
      <c r="J161" s="123"/>
      <c r="K161" s="123"/>
      <c r="L161" s="123"/>
      <c r="M161" s="124"/>
    </row>
    <row r="162" spans="1:13" ht="15.75">
      <c r="A162" s="120"/>
      <c r="B162" s="121" t="s">
        <v>682</v>
      </c>
      <c r="C162" s="122"/>
      <c r="D162" s="123">
        <v>0.85</v>
      </c>
      <c r="E162" s="123">
        <v>1.25</v>
      </c>
      <c r="F162" s="123"/>
      <c r="G162" s="123"/>
      <c r="H162" s="123">
        <f t="shared" si="1"/>
        <v>1.0625</v>
      </c>
      <c r="I162" s="123"/>
      <c r="J162" s="123"/>
      <c r="K162" s="123"/>
      <c r="L162" s="123"/>
      <c r="M162" s="124"/>
    </row>
    <row r="163" spans="1:13" ht="15.75">
      <c r="A163" s="120"/>
      <c r="B163" s="121" t="s">
        <v>683</v>
      </c>
      <c r="C163" s="122"/>
      <c r="D163" s="123">
        <v>0.85</v>
      </c>
      <c r="E163" s="123">
        <v>1.25</v>
      </c>
      <c r="F163" s="123"/>
      <c r="G163" s="123"/>
      <c r="H163" s="123">
        <f t="shared" si="1"/>
        <v>1.0625</v>
      </c>
      <c r="I163" s="123"/>
      <c r="J163" s="123"/>
      <c r="K163" s="123"/>
      <c r="L163" s="123"/>
      <c r="M163" s="124"/>
    </row>
    <row r="164" spans="1:13" ht="15.75">
      <c r="A164" s="120"/>
      <c r="B164" s="121" t="s">
        <v>684</v>
      </c>
      <c r="C164" s="122"/>
      <c r="D164" s="123">
        <v>0.8</v>
      </c>
      <c r="E164" s="123">
        <v>1.2</v>
      </c>
      <c r="F164" s="123"/>
      <c r="G164" s="123"/>
      <c r="H164" s="123">
        <f t="shared" si="1"/>
        <v>0.96</v>
      </c>
      <c r="I164" s="123"/>
      <c r="J164" s="123"/>
      <c r="K164" s="123"/>
      <c r="L164" s="123"/>
      <c r="M164" s="124"/>
    </row>
    <row r="165" spans="1:13" ht="15.75">
      <c r="A165" s="120"/>
      <c r="B165" s="121" t="s">
        <v>685</v>
      </c>
      <c r="C165" s="122"/>
      <c r="D165" s="123">
        <v>0.7</v>
      </c>
      <c r="E165" s="123">
        <v>1.25</v>
      </c>
      <c r="F165" s="123"/>
      <c r="G165" s="123"/>
      <c r="H165" s="123">
        <f t="shared" si="1"/>
        <v>0.875</v>
      </c>
      <c r="I165" s="123"/>
      <c r="J165" s="123"/>
      <c r="K165" s="123"/>
      <c r="L165" s="123"/>
      <c r="M165" s="124"/>
    </row>
    <row r="166" spans="1:13" ht="15.75">
      <c r="A166" s="120"/>
      <c r="B166" s="121" t="s">
        <v>686</v>
      </c>
      <c r="C166" s="122"/>
      <c r="D166" s="123">
        <v>0.9</v>
      </c>
      <c r="E166" s="123">
        <v>1.4</v>
      </c>
      <c r="F166" s="123"/>
      <c r="G166" s="123"/>
      <c r="H166" s="123">
        <f t="shared" si="1"/>
        <v>1.26</v>
      </c>
      <c r="I166" s="123"/>
      <c r="J166" s="123"/>
      <c r="K166" s="123"/>
      <c r="L166" s="123"/>
      <c r="M166" s="124"/>
    </row>
    <row r="167" spans="1:13" ht="15.75">
      <c r="A167" s="120"/>
      <c r="B167" s="121" t="s">
        <v>687</v>
      </c>
      <c r="C167" s="122"/>
      <c r="D167" s="123">
        <v>0.85</v>
      </c>
      <c r="E167" s="123">
        <v>1</v>
      </c>
      <c r="F167" s="123"/>
      <c r="G167" s="123"/>
      <c r="H167" s="123">
        <f t="shared" si="1"/>
        <v>0.85</v>
      </c>
      <c r="I167" s="123"/>
      <c r="J167" s="123"/>
      <c r="K167" s="123"/>
      <c r="L167" s="123"/>
      <c r="M167" s="124"/>
    </row>
    <row r="168" spans="1:13" ht="15.75">
      <c r="A168" s="120"/>
      <c r="B168" s="121" t="s">
        <v>688</v>
      </c>
      <c r="C168" s="122"/>
      <c r="D168" s="123">
        <v>0.55000000000000004</v>
      </c>
      <c r="E168" s="123">
        <v>0.7</v>
      </c>
      <c r="F168" s="123"/>
      <c r="G168" s="123"/>
      <c r="H168" s="123">
        <f t="shared" si="1"/>
        <v>0.38500000000000001</v>
      </c>
      <c r="I168" s="123"/>
      <c r="J168" s="123"/>
      <c r="K168" s="123"/>
      <c r="L168" s="123"/>
      <c r="M168" s="124"/>
    </row>
    <row r="169" spans="1:13" ht="15.75">
      <c r="A169" s="120"/>
      <c r="B169" s="121" t="s">
        <v>689</v>
      </c>
      <c r="C169" s="122"/>
      <c r="D169" s="123">
        <v>0.7</v>
      </c>
      <c r="E169" s="123">
        <v>0.7</v>
      </c>
      <c r="F169" s="123"/>
      <c r="G169" s="123"/>
      <c r="H169" s="123">
        <f t="shared" si="1"/>
        <v>0.48999999999999994</v>
      </c>
      <c r="I169" s="123"/>
      <c r="J169" s="123"/>
      <c r="K169" s="123"/>
      <c r="L169" s="123"/>
      <c r="M169" s="124"/>
    </row>
    <row r="170" spans="1:13" ht="15.75">
      <c r="A170" s="120"/>
      <c r="B170" s="121" t="s">
        <v>690</v>
      </c>
      <c r="C170" s="122"/>
      <c r="D170" s="123">
        <v>0.85</v>
      </c>
      <c r="E170" s="123">
        <v>0.85</v>
      </c>
      <c r="F170" s="123"/>
      <c r="G170" s="123"/>
      <c r="H170" s="123">
        <f t="shared" si="1"/>
        <v>0.72249999999999992</v>
      </c>
      <c r="I170" s="123"/>
      <c r="J170" s="123"/>
      <c r="K170" s="123"/>
      <c r="L170" s="123"/>
      <c r="M170" s="124"/>
    </row>
    <row r="171" spans="1:13" ht="15.75">
      <c r="A171" s="120"/>
      <c r="B171" s="121" t="s">
        <v>691</v>
      </c>
      <c r="C171" s="122"/>
      <c r="D171" s="123">
        <v>0.95</v>
      </c>
      <c r="E171" s="123">
        <v>1.1000000000000001</v>
      </c>
      <c r="F171" s="123"/>
      <c r="G171" s="123"/>
      <c r="H171" s="123">
        <f t="shared" si="1"/>
        <v>1.0449999999999999</v>
      </c>
      <c r="I171" s="123"/>
      <c r="J171" s="123"/>
      <c r="K171" s="123"/>
      <c r="L171" s="123"/>
      <c r="M171" s="124"/>
    </row>
    <row r="172" spans="1:13" ht="15.75">
      <c r="A172" s="120"/>
      <c r="B172" s="121" t="s">
        <v>692</v>
      </c>
      <c r="C172" s="122"/>
      <c r="D172" s="123">
        <v>1.1000000000000001</v>
      </c>
      <c r="E172" s="123">
        <v>1.1499999999999999</v>
      </c>
      <c r="F172" s="123"/>
      <c r="G172" s="123"/>
      <c r="H172" s="123">
        <f t="shared" si="1"/>
        <v>1.2649999999999999</v>
      </c>
      <c r="I172" s="123"/>
      <c r="J172" s="123"/>
      <c r="K172" s="123"/>
      <c r="L172" s="123"/>
      <c r="M172" s="124"/>
    </row>
    <row r="173" spans="1:13" ht="15.75">
      <c r="A173" s="120"/>
      <c r="B173" s="121" t="s">
        <v>693</v>
      </c>
      <c r="C173" s="122"/>
      <c r="D173" s="123">
        <v>1</v>
      </c>
      <c r="E173" s="123">
        <v>1</v>
      </c>
      <c r="F173" s="123"/>
      <c r="G173" s="123"/>
      <c r="H173" s="123">
        <f t="shared" si="1"/>
        <v>1</v>
      </c>
      <c r="I173" s="123"/>
      <c r="J173" s="123"/>
      <c r="K173" s="123"/>
      <c r="L173" s="123"/>
      <c r="M173" s="124"/>
    </row>
    <row r="174" spans="1:13" ht="15.75">
      <c r="A174" s="120"/>
      <c r="B174" s="121" t="s">
        <v>694</v>
      </c>
      <c r="C174" s="122"/>
      <c r="D174" s="123">
        <v>0.8</v>
      </c>
      <c r="E174" s="123">
        <v>0.95</v>
      </c>
      <c r="F174" s="123"/>
      <c r="G174" s="123"/>
      <c r="H174" s="123">
        <f t="shared" si="1"/>
        <v>0.76</v>
      </c>
      <c r="I174" s="123"/>
      <c r="J174" s="123"/>
      <c r="K174" s="123"/>
      <c r="L174" s="123"/>
      <c r="M174" s="124"/>
    </row>
    <row r="175" spans="1:13" ht="15.75">
      <c r="A175" s="120"/>
      <c r="B175" s="121" t="s">
        <v>695</v>
      </c>
      <c r="C175" s="122"/>
      <c r="D175" s="123">
        <v>1.1000000000000001</v>
      </c>
      <c r="E175" s="123">
        <v>1.25</v>
      </c>
      <c r="F175" s="123"/>
      <c r="G175" s="123"/>
      <c r="H175" s="123">
        <f t="shared" si="1"/>
        <v>1.375</v>
      </c>
      <c r="I175" s="123"/>
      <c r="J175" s="123"/>
      <c r="K175" s="123"/>
      <c r="L175" s="123"/>
      <c r="M175" s="124"/>
    </row>
    <row r="176" spans="1:13" ht="15.75">
      <c r="A176" s="120"/>
      <c r="B176" s="121" t="s">
        <v>696</v>
      </c>
      <c r="C176" s="122"/>
      <c r="D176" s="123">
        <v>0.8</v>
      </c>
      <c r="E176" s="123">
        <v>0.95</v>
      </c>
      <c r="F176" s="123"/>
      <c r="G176" s="123"/>
      <c r="H176" s="123">
        <f t="shared" si="1"/>
        <v>0.76</v>
      </c>
      <c r="I176" s="123"/>
      <c r="J176" s="123"/>
      <c r="K176" s="123"/>
      <c r="L176" s="123"/>
      <c r="M176" s="124"/>
    </row>
    <row r="177" spans="1:13" ht="15.75">
      <c r="A177" s="120"/>
      <c r="B177" s="121" t="s">
        <v>697</v>
      </c>
      <c r="C177" s="122"/>
      <c r="D177" s="123">
        <v>0.85</v>
      </c>
      <c r="E177" s="123">
        <v>1</v>
      </c>
      <c r="F177" s="123"/>
      <c r="G177" s="123"/>
      <c r="H177" s="123">
        <f t="shared" si="1"/>
        <v>0.85</v>
      </c>
      <c r="I177" s="123"/>
      <c r="J177" s="123"/>
      <c r="K177" s="123"/>
      <c r="L177" s="123"/>
      <c r="M177" s="124"/>
    </row>
    <row r="178" spans="1:13" ht="15.75">
      <c r="A178" s="120"/>
      <c r="B178" s="121" t="s">
        <v>698</v>
      </c>
      <c r="C178" s="122"/>
      <c r="D178" s="123">
        <v>0.85</v>
      </c>
      <c r="E178" s="123">
        <v>0.85</v>
      </c>
      <c r="F178" s="123"/>
      <c r="G178" s="123"/>
      <c r="H178" s="123">
        <f t="shared" si="1"/>
        <v>0.72249999999999992</v>
      </c>
      <c r="I178" s="123"/>
      <c r="J178" s="123"/>
      <c r="K178" s="123"/>
      <c r="L178" s="123"/>
      <c r="M178" s="124"/>
    </row>
    <row r="179" spans="1:13" ht="15.75">
      <c r="A179" s="120"/>
      <c r="B179" s="121" t="s">
        <v>699</v>
      </c>
      <c r="C179" s="122"/>
      <c r="D179" s="123">
        <v>0.8</v>
      </c>
      <c r="E179" s="123">
        <v>0.95</v>
      </c>
      <c r="F179" s="123"/>
      <c r="G179" s="123"/>
      <c r="H179" s="123">
        <f t="shared" si="1"/>
        <v>0.76</v>
      </c>
      <c r="I179" s="123"/>
      <c r="J179" s="123"/>
      <c r="K179" s="123"/>
      <c r="L179" s="123"/>
      <c r="M179" s="124"/>
    </row>
    <row r="180" spans="1:13" ht="15.75">
      <c r="A180" s="120"/>
      <c r="B180" s="121" t="s">
        <v>700</v>
      </c>
      <c r="C180" s="122"/>
      <c r="D180" s="123">
        <v>0.85</v>
      </c>
      <c r="E180" s="123">
        <v>1</v>
      </c>
      <c r="F180" s="123"/>
      <c r="G180" s="123"/>
      <c r="H180" s="123">
        <f t="shared" si="1"/>
        <v>0.85</v>
      </c>
      <c r="I180" s="123"/>
      <c r="J180" s="123"/>
      <c r="K180" s="123"/>
      <c r="L180" s="123"/>
      <c r="M180" s="124"/>
    </row>
    <row r="181" spans="1:13" ht="15.75">
      <c r="A181" s="120"/>
      <c r="B181" s="121" t="s">
        <v>701</v>
      </c>
      <c r="C181" s="122"/>
      <c r="D181" s="123">
        <v>1.05</v>
      </c>
      <c r="E181" s="123">
        <v>1.05</v>
      </c>
      <c r="F181" s="123"/>
      <c r="G181" s="123"/>
      <c r="H181" s="123">
        <f t="shared" si="1"/>
        <v>1.1025</v>
      </c>
      <c r="I181" s="123"/>
      <c r="J181" s="123"/>
      <c r="K181" s="123"/>
      <c r="L181" s="123"/>
      <c r="M181" s="124"/>
    </row>
    <row r="182" spans="1:13" ht="15.75">
      <c r="A182" s="120"/>
      <c r="B182" s="121" t="s">
        <v>702</v>
      </c>
      <c r="C182" s="122"/>
      <c r="D182" s="123">
        <v>0.75</v>
      </c>
      <c r="E182" s="123">
        <v>0.9</v>
      </c>
      <c r="F182" s="123"/>
      <c r="G182" s="123"/>
      <c r="H182" s="123">
        <f t="shared" si="1"/>
        <v>0.67500000000000004</v>
      </c>
      <c r="I182" s="123"/>
      <c r="J182" s="123"/>
      <c r="K182" s="123"/>
      <c r="L182" s="123"/>
      <c r="M182" s="124"/>
    </row>
    <row r="183" spans="1:13" ht="15.75">
      <c r="A183" s="120"/>
      <c r="B183" s="121" t="s">
        <v>703</v>
      </c>
      <c r="C183" s="122"/>
      <c r="D183" s="123">
        <v>1.2</v>
      </c>
      <c r="E183" s="123">
        <v>1.35</v>
      </c>
      <c r="F183" s="123"/>
      <c r="G183" s="123"/>
      <c r="H183" s="123">
        <f t="shared" si="1"/>
        <v>1.62</v>
      </c>
      <c r="I183" s="123"/>
      <c r="J183" s="123"/>
      <c r="K183" s="123"/>
      <c r="L183" s="123"/>
      <c r="M183" s="124"/>
    </row>
    <row r="184" spans="1:13" ht="15.75">
      <c r="A184" s="120"/>
      <c r="B184" s="121" t="s">
        <v>704</v>
      </c>
      <c r="C184" s="122"/>
      <c r="D184" s="123">
        <v>1</v>
      </c>
      <c r="E184" s="123">
        <v>1.1499999999999999</v>
      </c>
      <c r="F184" s="123"/>
      <c r="G184" s="123"/>
      <c r="H184" s="123">
        <f t="shared" si="1"/>
        <v>1.1499999999999999</v>
      </c>
      <c r="I184" s="123"/>
      <c r="J184" s="123"/>
      <c r="K184" s="123"/>
      <c r="L184" s="123"/>
      <c r="M184" s="124"/>
    </row>
    <row r="185" spans="1:13" ht="15.75">
      <c r="A185" s="120"/>
      <c r="B185" s="121" t="s">
        <v>705</v>
      </c>
      <c r="C185" s="122"/>
      <c r="D185" s="123">
        <v>1.1000000000000001</v>
      </c>
      <c r="E185" s="123">
        <v>1.2</v>
      </c>
      <c r="F185" s="123"/>
      <c r="G185" s="123"/>
      <c r="H185" s="123">
        <f t="shared" si="1"/>
        <v>1.32</v>
      </c>
      <c r="I185" s="123"/>
      <c r="J185" s="123"/>
      <c r="K185" s="123"/>
      <c r="L185" s="123"/>
      <c r="M185" s="124"/>
    </row>
    <row r="186" spans="1:13" ht="15.75">
      <c r="A186" s="120"/>
      <c r="B186" s="121" t="s">
        <v>706</v>
      </c>
      <c r="C186" s="122"/>
      <c r="D186" s="123">
        <v>0.9</v>
      </c>
      <c r="E186" s="123">
        <v>0.9</v>
      </c>
      <c r="F186" s="123"/>
      <c r="G186" s="123"/>
      <c r="H186" s="123">
        <f t="shared" si="1"/>
        <v>0.81</v>
      </c>
      <c r="I186" s="123"/>
      <c r="J186" s="123"/>
      <c r="K186" s="123"/>
      <c r="L186" s="123"/>
      <c r="M186" s="124"/>
    </row>
    <row r="187" spans="1:13" ht="15.75">
      <c r="A187" s="120"/>
      <c r="B187" s="121" t="s">
        <v>707</v>
      </c>
      <c r="C187" s="122"/>
      <c r="D187" s="123">
        <v>0.85</v>
      </c>
      <c r="E187" s="123">
        <v>1.25</v>
      </c>
      <c r="F187" s="123"/>
      <c r="G187" s="123"/>
      <c r="H187" s="123">
        <f t="shared" si="1"/>
        <v>1.0625</v>
      </c>
      <c r="I187" s="123"/>
      <c r="J187" s="123"/>
      <c r="K187" s="123"/>
      <c r="L187" s="123"/>
      <c r="M187" s="124"/>
    </row>
    <row r="188" spans="1:13" ht="15.75">
      <c r="A188" s="120"/>
      <c r="B188" s="121" t="s">
        <v>708</v>
      </c>
      <c r="C188" s="122"/>
      <c r="D188" s="123">
        <v>0.85</v>
      </c>
      <c r="E188" s="123">
        <v>1.25</v>
      </c>
      <c r="F188" s="123"/>
      <c r="G188" s="123"/>
      <c r="H188" s="123">
        <f t="shared" si="1"/>
        <v>1.0625</v>
      </c>
      <c r="I188" s="123"/>
      <c r="J188" s="123"/>
      <c r="K188" s="123"/>
      <c r="L188" s="123"/>
      <c r="M188" s="124"/>
    </row>
    <row r="189" spans="1:13" ht="15.75">
      <c r="A189" s="120"/>
      <c r="B189" s="121" t="s">
        <v>709</v>
      </c>
      <c r="C189" s="122"/>
      <c r="D189" s="123">
        <v>0.8</v>
      </c>
      <c r="E189" s="123">
        <v>1.1499999999999999</v>
      </c>
      <c r="F189" s="123"/>
      <c r="G189" s="123"/>
      <c r="H189" s="123">
        <f t="shared" si="1"/>
        <v>0.91999999999999993</v>
      </c>
      <c r="I189" s="123"/>
      <c r="J189" s="123"/>
      <c r="K189" s="123"/>
      <c r="L189" s="123"/>
      <c r="M189" s="124"/>
    </row>
    <row r="190" spans="1:13" ht="15.75">
      <c r="A190" s="120"/>
      <c r="B190" s="121" t="s">
        <v>710</v>
      </c>
      <c r="C190" s="122"/>
      <c r="D190" s="123">
        <v>0.8</v>
      </c>
      <c r="E190" s="123">
        <v>1.2</v>
      </c>
      <c r="F190" s="123"/>
      <c r="G190" s="123"/>
      <c r="H190" s="123">
        <f t="shared" si="1"/>
        <v>0.96</v>
      </c>
      <c r="I190" s="123"/>
      <c r="J190" s="123"/>
      <c r="K190" s="123"/>
      <c r="L190" s="123"/>
      <c r="M190" s="124"/>
    </row>
    <row r="191" spans="1:13" ht="15.75">
      <c r="A191" s="120"/>
      <c r="B191" s="121" t="s">
        <v>711</v>
      </c>
      <c r="C191" s="122"/>
      <c r="D191" s="123">
        <v>0.8</v>
      </c>
      <c r="E191" s="123">
        <v>1.1499999999999999</v>
      </c>
      <c r="F191" s="123"/>
      <c r="G191" s="123"/>
      <c r="H191" s="123">
        <f t="shared" si="1"/>
        <v>0.91999999999999993</v>
      </c>
      <c r="I191" s="123"/>
      <c r="J191" s="123"/>
      <c r="K191" s="123"/>
      <c r="L191" s="123"/>
      <c r="M191" s="124"/>
    </row>
    <row r="192" spans="1:13" ht="15.75">
      <c r="A192" s="120"/>
      <c r="B192" s="121" t="s">
        <v>712</v>
      </c>
      <c r="C192" s="122"/>
      <c r="D192" s="123">
        <v>0.7</v>
      </c>
      <c r="E192" s="123">
        <v>1.25</v>
      </c>
      <c r="F192" s="123"/>
      <c r="G192" s="123"/>
      <c r="H192" s="123">
        <f t="shared" si="1"/>
        <v>0.875</v>
      </c>
      <c r="I192" s="123"/>
      <c r="J192" s="123"/>
      <c r="K192" s="123"/>
      <c r="L192" s="123"/>
      <c r="M192" s="124"/>
    </row>
    <row r="193" spans="1:13" ht="15.75">
      <c r="A193" s="120"/>
      <c r="B193" s="121" t="s">
        <v>713</v>
      </c>
      <c r="C193" s="122"/>
      <c r="D193" s="123">
        <v>0.8</v>
      </c>
      <c r="E193" s="123">
        <v>0.95</v>
      </c>
      <c r="F193" s="123"/>
      <c r="G193" s="123"/>
      <c r="H193" s="123">
        <f t="shared" si="1"/>
        <v>0.76</v>
      </c>
      <c r="I193" s="123"/>
      <c r="J193" s="123"/>
      <c r="K193" s="123"/>
      <c r="L193" s="123"/>
      <c r="M193" s="124"/>
    </row>
    <row r="194" spans="1:13" ht="15.75">
      <c r="A194" s="120"/>
      <c r="B194" s="121" t="s">
        <v>714</v>
      </c>
      <c r="C194" s="122"/>
      <c r="D194" s="123">
        <v>0.9</v>
      </c>
      <c r="E194" s="123">
        <v>1.4</v>
      </c>
      <c r="F194" s="123"/>
      <c r="G194" s="123"/>
      <c r="H194" s="123">
        <f t="shared" si="1"/>
        <v>1.26</v>
      </c>
      <c r="I194" s="123"/>
      <c r="J194" s="123"/>
      <c r="K194" s="123"/>
      <c r="L194" s="123"/>
      <c r="M194" s="124"/>
    </row>
    <row r="195" spans="1:13" ht="15.75">
      <c r="A195" s="120"/>
      <c r="B195" s="121"/>
      <c r="C195" s="122"/>
      <c r="D195" s="123"/>
      <c r="E195" s="123"/>
      <c r="F195" s="123"/>
      <c r="G195" s="123"/>
      <c r="H195" s="123"/>
      <c r="I195" s="123"/>
      <c r="J195" s="123"/>
      <c r="K195" s="123"/>
      <c r="L195" s="123"/>
      <c r="M195" s="124"/>
    </row>
    <row r="196" spans="1:13" ht="15.75">
      <c r="A196" s="120"/>
      <c r="B196" s="121"/>
      <c r="C196" s="122"/>
      <c r="D196" s="123"/>
      <c r="E196" s="123"/>
      <c r="F196" s="123"/>
      <c r="G196" s="123"/>
      <c r="H196" s="123"/>
      <c r="I196" s="123"/>
      <c r="J196" s="123"/>
      <c r="K196" s="123"/>
      <c r="L196" s="123"/>
      <c r="M196" s="124"/>
    </row>
    <row r="197" spans="1:13" ht="15.75">
      <c r="A197" s="125"/>
      <c r="B197" s="126" t="s">
        <v>206</v>
      </c>
      <c r="C197" s="127"/>
      <c r="D197" s="126"/>
      <c r="E197" s="126"/>
      <c r="F197" s="126"/>
      <c r="G197" s="127"/>
      <c r="H197" s="127">
        <f>SUM(H156:H196)</f>
        <v>35.297500000000007</v>
      </c>
      <c r="I197" s="128"/>
      <c r="J197" s="127"/>
      <c r="K197" s="128"/>
      <c r="L197" s="128"/>
      <c r="M197" s="129" t="str">
        <f>Orçamento!E34</f>
        <v>m²</v>
      </c>
    </row>
    <row r="198" spans="1:13">
      <c r="A198" s="130"/>
      <c r="B198" s="131"/>
      <c r="C198" s="131"/>
      <c r="D198" s="131"/>
      <c r="E198" s="131"/>
      <c r="F198" s="131"/>
      <c r="G198" s="131"/>
      <c r="H198" s="131"/>
      <c r="I198" s="131"/>
      <c r="J198" s="131"/>
    </row>
    <row r="199" spans="1:13" ht="15.75">
      <c r="A199" s="119" t="str">
        <f>Orçamento!A35</f>
        <v>4.1.2</v>
      </c>
      <c r="B199" s="346" t="str">
        <f>Orçamento!D35</f>
        <v>FABRICAÇÃO, MONTAGEM E DESMONTAGEM DE FÔRMA PARA VIGA BALDRAME, EM CHAPA DE MADEIRA COMPENSADA RESINADA, E=17 MM, 4 UTILIZAÇÕES.</v>
      </c>
      <c r="C199" s="346"/>
      <c r="D199" s="346"/>
      <c r="E199" s="346"/>
      <c r="F199" s="346"/>
      <c r="G199" s="346"/>
      <c r="H199" s="346"/>
      <c r="I199" s="346"/>
      <c r="J199" s="346"/>
      <c r="K199" s="346"/>
      <c r="L199" s="346"/>
      <c r="M199" s="347"/>
    </row>
    <row r="200" spans="1:13" ht="15.75">
      <c r="A200" s="120"/>
      <c r="B200" s="121"/>
      <c r="C200" s="122"/>
      <c r="D200" s="123"/>
      <c r="E200" s="123"/>
      <c r="F200" s="123"/>
      <c r="G200" s="123"/>
      <c r="H200" s="123"/>
      <c r="I200" s="123"/>
      <c r="J200" s="123"/>
      <c r="K200" s="123"/>
      <c r="L200" s="123"/>
      <c r="M200" s="124"/>
    </row>
    <row r="201" spans="1:13" ht="15.75">
      <c r="A201" s="120"/>
      <c r="B201" s="121"/>
      <c r="C201" s="122"/>
      <c r="D201" s="123"/>
      <c r="E201" s="123"/>
      <c r="F201" s="123"/>
      <c r="G201" s="123">
        <v>85.59</v>
      </c>
      <c r="H201" s="123"/>
      <c r="I201" s="123"/>
      <c r="J201" s="123"/>
      <c r="K201" s="123"/>
      <c r="L201" s="123"/>
      <c r="M201" s="124"/>
    </row>
    <row r="202" spans="1:13" ht="15.75">
      <c r="A202" s="120"/>
      <c r="B202" s="121"/>
      <c r="C202" s="122"/>
      <c r="D202" s="123"/>
      <c r="E202" s="123"/>
      <c r="F202" s="123"/>
      <c r="G202" s="123"/>
      <c r="H202" s="123"/>
      <c r="I202" s="123"/>
      <c r="J202" s="123"/>
      <c r="K202" s="123"/>
      <c r="L202" s="123"/>
      <c r="M202" s="124"/>
    </row>
    <row r="203" spans="1:13" ht="15.75">
      <c r="A203" s="125"/>
      <c r="B203" s="126" t="s">
        <v>206</v>
      </c>
      <c r="C203" s="127"/>
      <c r="D203" s="126"/>
      <c r="E203" s="126"/>
      <c r="F203" s="126"/>
      <c r="G203" s="127">
        <f>G201</f>
        <v>85.59</v>
      </c>
      <c r="H203" s="132"/>
      <c r="I203" s="128"/>
      <c r="J203" s="127"/>
      <c r="K203" s="128"/>
      <c r="L203" s="128"/>
      <c r="M203" s="129" t="str">
        <f>Orçamento!E35</f>
        <v>m²</v>
      </c>
    </row>
    <row r="204" spans="1:13">
      <c r="A204" s="130"/>
      <c r="B204" s="131"/>
      <c r="C204" s="131"/>
      <c r="D204" s="131"/>
      <c r="E204" s="131"/>
      <c r="F204" s="131"/>
      <c r="G204" s="131"/>
      <c r="H204" s="131"/>
      <c r="I204" s="131"/>
      <c r="J204" s="131"/>
    </row>
    <row r="205" spans="1:13">
      <c r="A205" s="130"/>
      <c r="B205" s="131"/>
      <c r="C205" s="131"/>
      <c r="D205" s="131"/>
      <c r="E205" s="131"/>
      <c r="F205" s="131"/>
      <c r="G205" s="131"/>
      <c r="H205" s="131"/>
      <c r="I205" s="131"/>
      <c r="J205" s="131"/>
    </row>
    <row r="206" spans="1:13" ht="15.75">
      <c r="A206" s="119" t="str">
        <f>Orçamento!A36</f>
        <v>4.1.3</v>
      </c>
      <c r="B206" s="346" t="str">
        <f>Orçamento!D36</f>
        <v>ARMAÇÃO DE BLOCO, VIGA BALDRAME E SAPATA UTILIZANDO AÇO CA-60 DE 5 MM - MONTAGEM.</v>
      </c>
      <c r="C206" s="346"/>
      <c r="D206" s="346"/>
      <c r="E206" s="346"/>
      <c r="F206" s="346"/>
      <c r="G206" s="346"/>
      <c r="H206" s="346"/>
      <c r="I206" s="346"/>
      <c r="J206" s="346"/>
      <c r="K206" s="346"/>
      <c r="L206" s="346"/>
      <c r="M206" s="347"/>
    </row>
    <row r="207" spans="1:13" ht="15.75">
      <c r="A207" s="120"/>
      <c r="B207" s="121"/>
      <c r="C207" s="122"/>
      <c r="D207" s="123"/>
      <c r="E207" s="123"/>
      <c r="F207" s="123"/>
      <c r="G207" s="123"/>
      <c r="H207" s="123"/>
      <c r="I207" s="123"/>
      <c r="J207" s="123"/>
      <c r="K207" s="123"/>
      <c r="L207" s="123"/>
      <c r="M207" s="124"/>
    </row>
    <row r="208" spans="1:13" ht="15.75">
      <c r="A208" s="120"/>
      <c r="B208" s="121"/>
      <c r="C208" s="122"/>
      <c r="D208" s="123"/>
      <c r="E208" s="123"/>
      <c r="F208" s="123"/>
      <c r="G208" s="123"/>
      <c r="H208" s="123"/>
      <c r="I208" s="123">
        <v>88.3</v>
      </c>
      <c r="J208" s="123"/>
      <c r="K208" s="123"/>
      <c r="L208" s="123"/>
      <c r="M208" s="124"/>
    </row>
    <row r="209" spans="1:13" ht="15.75">
      <c r="A209" s="120"/>
      <c r="B209" s="121"/>
      <c r="C209" s="122"/>
      <c r="D209" s="123"/>
      <c r="E209" s="123"/>
      <c r="F209" s="123"/>
      <c r="G209" s="123"/>
      <c r="H209" s="123"/>
      <c r="I209" s="123"/>
      <c r="J209" s="123"/>
      <c r="K209" s="123"/>
      <c r="L209" s="123"/>
      <c r="M209" s="124"/>
    </row>
    <row r="210" spans="1:13" ht="15.75">
      <c r="A210" s="125"/>
      <c r="B210" s="126" t="s">
        <v>206</v>
      </c>
      <c r="C210" s="127"/>
      <c r="D210" s="126"/>
      <c r="E210" s="126"/>
      <c r="F210" s="126"/>
      <c r="G210" s="127"/>
      <c r="H210" s="133"/>
      <c r="I210" s="126">
        <f>I208</f>
        <v>88.3</v>
      </c>
      <c r="J210" s="127"/>
      <c r="K210" s="128"/>
      <c r="L210" s="128"/>
      <c r="M210" s="129" t="str">
        <f>Orçamento!E36</f>
        <v>kg</v>
      </c>
    </row>
    <row r="212" spans="1:13" ht="15.75">
      <c r="A212" s="119" t="str">
        <f>Orçamento!A37</f>
        <v>4.1.4</v>
      </c>
      <c r="B212" s="346" t="str">
        <f>Orçamento!D37</f>
        <v>ARMAÇÃO DE BLOCO, VIGA BALDRAME OU SAPATA UTILIZANDO AÇO CA-50 DE 8 MM - MONTAGEM.</v>
      </c>
      <c r="C212" s="346"/>
      <c r="D212" s="346"/>
      <c r="E212" s="346"/>
      <c r="F212" s="346"/>
      <c r="G212" s="346"/>
      <c r="H212" s="346"/>
      <c r="I212" s="346"/>
      <c r="J212" s="346"/>
      <c r="K212" s="346"/>
      <c r="L212" s="346"/>
      <c r="M212" s="347"/>
    </row>
    <row r="213" spans="1:13" ht="15.75">
      <c r="A213" s="120"/>
      <c r="B213" s="121"/>
      <c r="C213" s="122"/>
      <c r="D213" s="123"/>
      <c r="E213" s="123"/>
      <c r="F213" s="123"/>
      <c r="G213" s="123"/>
      <c r="H213" s="123"/>
      <c r="I213" s="123"/>
      <c r="J213" s="123"/>
      <c r="K213" s="123"/>
      <c r="L213" s="123"/>
      <c r="M213" s="124"/>
    </row>
    <row r="214" spans="1:13" ht="15.75">
      <c r="A214" s="120"/>
      <c r="B214" s="121"/>
      <c r="C214" s="122"/>
      <c r="D214" s="123"/>
      <c r="E214" s="123"/>
      <c r="F214" s="123"/>
      <c r="G214" s="123"/>
      <c r="H214" s="123"/>
      <c r="I214" s="123">
        <v>273.8</v>
      </c>
      <c r="J214" s="123"/>
      <c r="K214" s="123"/>
      <c r="L214" s="123"/>
      <c r="M214" s="124"/>
    </row>
    <row r="215" spans="1:13" ht="15.75">
      <c r="A215" s="120"/>
      <c r="B215" s="121"/>
      <c r="C215" s="122"/>
      <c r="D215" s="123"/>
      <c r="E215" s="123"/>
      <c r="F215" s="123"/>
      <c r="G215" s="123"/>
      <c r="H215" s="123"/>
      <c r="I215" s="123"/>
      <c r="J215" s="123"/>
      <c r="K215" s="123"/>
      <c r="L215" s="123"/>
      <c r="M215" s="124"/>
    </row>
    <row r="216" spans="1:13" ht="15.75">
      <c r="A216" s="125"/>
      <c r="B216" s="126" t="s">
        <v>206</v>
      </c>
      <c r="C216" s="127"/>
      <c r="D216" s="126"/>
      <c r="E216" s="126"/>
      <c r="F216" s="126"/>
      <c r="G216" s="127"/>
      <c r="H216" s="132"/>
      <c r="I216" s="126">
        <f>I214</f>
        <v>273.8</v>
      </c>
      <c r="J216" s="127"/>
      <c r="K216" s="128"/>
      <c r="L216" s="128"/>
      <c r="M216" s="129" t="str">
        <f>Orçamento!E37</f>
        <v>kg</v>
      </c>
    </row>
    <row r="217" spans="1:13">
      <c r="A217" s="130"/>
      <c r="B217" s="131"/>
      <c r="C217" s="131"/>
      <c r="D217" s="131"/>
      <c r="E217" s="131"/>
      <c r="F217" s="131"/>
      <c r="G217" s="131"/>
      <c r="H217" s="131"/>
      <c r="I217" s="131"/>
      <c r="J217" s="131"/>
    </row>
    <row r="218" spans="1:13">
      <c r="A218" s="130"/>
      <c r="B218" s="131"/>
      <c r="C218" s="131"/>
      <c r="D218" s="131"/>
      <c r="E218" s="131"/>
      <c r="F218" s="131"/>
      <c r="G218" s="131"/>
      <c r="H218" s="131"/>
      <c r="I218" s="131"/>
      <c r="J218" s="131"/>
    </row>
    <row r="219" spans="1:13" ht="15.75">
      <c r="A219" s="119" t="str">
        <f>Orçamento!A38</f>
        <v>4.1.5</v>
      </c>
      <c r="B219" s="346" t="str">
        <f>Orçamento!D38</f>
        <v>ARMAÇÃO DE BLOCO, VIGA BALDRAME OU SAPATA UTILIZANDO AÇO CA-50 DE 10 MM - MONTAGEM.</v>
      </c>
      <c r="C219" s="346"/>
      <c r="D219" s="346"/>
      <c r="E219" s="346"/>
      <c r="F219" s="346"/>
      <c r="G219" s="346"/>
      <c r="H219" s="346"/>
      <c r="I219" s="346"/>
      <c r="J219" s="346"/>
      <c r="K219" s="346"/>
      <c r="L219" s="346"/>
      <c r="M219" s="347"/>
    </row>
    <row r="220" spans="1:13" ht="15.75">
      <c r="A220" s="120"/>
      <c r="B220" s="121"/>
      <c r="C220" s="122"/>
      <c r="D220" s="123"/>
      <c r="E220" s="123"/>
      <c r="F220" s="123"/>
      <c r="G220" s="123"/>
      <c r="H220" s="123"/>
      <c r="I220" s="123"/>
      <c r="J220" s="123"/>
      <c r="K220" s="123"/>
      <c r="L220" s="123"/>
      <c r="M220" s="124"/>
    </row>
    <row r="221" spans="1:13" ht="15.75">
      <c r="A221" s="120"/>
      <c r="B221" s="121"/>
      <c r="C221" s="122"/>
      <c r="D221" s="123"/>
      <c r="E221" s="123"/>
      <c r="F221" s="123"/>
      <c r="G221" s="123"/>
      <c r="H221" s="123"/>
      <c r="I221" s="123">
        <v>82.5</v>
      </c>
      <c r="J221" s="123"/>
      <c r="K221" s="123"/>
      <c r="L221" s="123"/>
      <c r="M221" s="124"/>
    </row>
    <row r="222" spans="1:13" ht="15.75">
      <c r="A222" s="120"/>
      <c r="B222" s="121"/>
      <c r="C222" s="122"/>
      <c r="D222" s="123"/>
      <c r="E222" s="123"/>
      <c r="F222" s="123"/>
      <c r="G222" s="123"/>
      <c r="H222" s="123"/>
      <c r="I222" s="123"/>
      <c r="J222" s="123"/>
      <c r="K222" s="123"/>
      <c r="L222" s="123"/>
      <c r="M222" s="124"/>
    </row>
    <row r="223" spans="1:13" ht="15.75">
      <c r="A223" s="125"/>
      <c r="B223" s="126" t="s">
        <v>206</v>
      </c>
      <c r="C223" s="127"/>
      <c r="D223" s="126"/>
      <c r="E223" s="126"/>
      <c r="F223" s="126"/>
      <c r="G223" s="127"/>
      <c r="H223" s="133"/>
      <c r="I223" s="126">
        <f>I221</f>
        <v>82.5</v>
      </c>
      <c r="J223" s="127"/>
      <c r="K223" s="128"/>
      <c r="L223" s="128"/>
      <c r="M223" s="129" t="str">
        <f>Orçamento!E38</f>
        <v>kg</v>
      </c>
    </row>
    <row r="225" spans="1:13" ht="15.75">
      <c r="A225" s="119" t="str">
        <f>Orçamento!A39</f>
        <v>4.1.6</v>
      </c>
      <c r="B225" s="346" t="str">
        <f>Orçamento!D39</f>
        <v>ARMAÇÃO DE BLOCO, VIGA BALDRAME OU SAPATA UTILIZANDO AÇO CA-50 DE 12,5 MM - MONTAGEM.</v>
      </c>
      <c r="C225" s="346"/>
      <c r="D225" s="346"/>
      <c r="E225" s="346"/>
      <c r="F225" s="346"/>
      <c r="G225" s="346"/>
      <c r="H225" s="346"/>
      <c r="I225" s="346"/>
      <c r="J225" s="346"/>
      <c r="K225" s="346"/>
      <c r="L225" s="346"/>
      <c r="M225" s="347"/>
    </row>
    <row r="226" spans="1:13" ht="15.75">
      <c r="A226" s="120"/>
      <c r="B226" s="121"/>
      <c r="C226" s="122"/>
      <c r="D226" s="123"/>
      <c r="E226" s="123"/>
      <c r="F226" s="123"/>
      <c r="G226" s="123"/>
      <c r="H226" s="123"/>
      <c r="I226" s="123"/>
      <c r="J226" s="123"/>
      <c r="K226" s="123"/>
      <c r="L226" s="123"/>
      <c r="M226" s="124"/>
    </row>
    <row r="227" spans="1:13" ht="15.75">
      <c r="A227" s="120"/>
      <c r="B227" s="121"/>
      <c r="C227" s="122"/>
      <c r="D227" s="123"/>
      <c r="E227" s="123"/>
      <c r="F227" s="123"/>
      <c r="G227" s="123"/>
      <c r="H227" s="123"/>
      <c r="I227" s="123">
        <v>454.4</v>
      </c>
      <c r="J227" s="123"/>
      <c r="K227" s="123"/>
      <c r="L227" s="123"/>
      <c r="M227" s="124"/>
    </row>
    <row r="228" spans="1:13" ht="15.75">
      <c r="A228" s="120"/>
      <c r="B228" s="121"/>
      <c r="C228" s="122"/>
      <c r="D228" s="123"/>
      <c r="E228" s="123"/>
      <c r="F228" s="123"/>
      <c r="G228" s="123"/>
      <c r="H228" s="123"/>
      <c r="I228" s="123"/>
      <c r="J228" s="123"/>
      <c r="K228" s="123"/>
      <c r="L228" s="123"/>
      <c r="M228" s="124"/>
    </row>
    <row r="229" spans="1:13" ht="15.75">
      <c r="A229" s="125"/>
      <c r="B229" s="126" t="s">
        <v>206</v>
      </c>
      <c r="C229" s="127"/>
      <c r="D229" s="126"/>
      <c r="E229" s="126"/>
      <c r="F229" s="126"/>
      <c r="G229" s="127"/>
      <c r="H229" s="133"/>
      <c r="I229" s="126">
        <f>I227</f>
        <v>454.4</v>
      </c>
      <c r="J229" s="127"/>
      <c r="K229" s="128"/>
      <c r="L229" s="128"/>
      <c r="M229" s="129" t="str">
        <f>Orçamento!E39</f>
        <v>kg</v>
      </c>
    </row>
    <row r="233" spans="1:13" ht="15.75">
      <c r="A233" s="119" t="str">
        <f>Orçamento!A40</f>
        <v>4.1.7</v>
      </c>
      <c r="B233" s="346" t="str">
        <f>Orçamento!D40</f>
        <v>CONCRETAGEM DE SAPATAS, FCK 30 MPA, COM USO DE BOMBA  LANÇAMENTO, ADENSAMENTO E ACABAMENTO.</v>
      </c>
      <c r="C233" s="346"/>
      <c r="D233" s="346"/>
      <c r="E233" s="346"/>
      <c r="F233" s="346"/>
      <c r="G233" s="346"/>
      <c r="H233" s="346"/>
      <c r="I233" s="346"/>
      <c r="J233" s="346"/>
      <c r="K233" s="346"/>
      <c r="L233" s="346"/>
      <c r="M233" s="347"/>
    </row>
    <row r="234" spans="1:13" ht="15.75">
      <c r="A234" s="120"/>
      <c r="B234" s="121"/>
      <c r="C234" s="122"/>
      <c r="D234" s="123"/>
      <c r="E234" s="123"/>
      <c r="F234" s="123"/>
      <c r="G234" s="123"/>
      <c r="H234" s="123"/>
      <c r="I234" s="123"/>
      <c r="J234" s="123"/>
      <c r="K234" s="123"/>
      <c r="L234" s="123"/>
      <c r="M234" s="124"/>
    </row>
    <row r="235" spans="1:13" ht="15.75">
      <c r="A235" s="120"/>
      <c r="B235" s="121"/>
      <c r="C235" s="122"/>
      <c r="D235" s="123"/>
      <c r="E235" s="123"/>
      <c r="F235" s="123"/>
      <c r="G235" s="123"/>
      <c r="H235" s="123">
        <v>12.35</v>
      </c>
      <c r="I235" s="123"/>
      <c r="J235" s="123"/>
      <c r="K235" s="123"/>
      <c r="L235" s="123"/>
      <c r="M235" s="124"/>
    </row>
    <row r="236" spans="1:13" ht="15.75">
      <c r="A236" s="120"/>
      <c r="B236" s="121"/>
      <c r="C236" s="122"/>
      <c r="D236" s="123"/>
      <c r="E236" s="123"/>
      <c r="F236" s="123"/>
      <c r="G236" s="123"/>
      <c r="H236" s="123"/>
      <c r="I236" s="123"/>
      <c r="J236" s="123"/>
      <c r="K236" s="123"/>
      <c r="L236" s="123"/>
      <c r="M236" s="124"/>
    </row>
    <row r="237" spans="1:13" ht="15.75">
      <c r="A237" s="125"/>
      <c r="B237" s="126" t="s">
        <v>206</v>
      </c>
      <c r="C237" s="127"/>
      <c r="D237" s="126"/>
      <c r="E237" s="126"/>
      <c r="F237" s="126"/>
      <c r="G237" s="127"/>
      <c r="H237" s="126">
        <f>H235</f>
        <v>12.35</v>
      </c>
      <c r="I237" s="128"/>
      <c r="J237" s="127"/>
      <c r="K237" s="128"/>
      <c r="L237" s="128"/>
      <c r="M237" s="129" t="str">
        <f>Orçamento!E40</f>
        <v>m³</v>
      </c>
    </row>
    <row r="239" spans="1:13" ht="15.75">
      <c r="A239" s="114" t="str">
        <f>Orçamento!A41</f>
        <v>4.2</v>
      </c>
      <c r="B239" s="115" t="str">
        <f>Orçamento!D41</f>
        <v>CONCRETO ARMADO - VIGAS BALDRAMES</v>
      </c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7"/>
    </row>
    <row r="240" spans="1:13" ht="15.75">
      <c r="A240" s="119" t="str">
        <f>Orçamento!A42</f>
        <v>4.2.1</v>
      </c>
      <c r="B240" s="346" t="str">
        <f>Orçamento!D42</f>
        <v>LASTRO DE CONCRETO MAGRO, APLICADO EM BLOCOS DE COROAMENTO OU SAPATAS, ESPESSURA DE 5 CM. </v>
      </c>
      <c r="C240" s="346"/>
      <c r="D240" s="346"/>
      <c r="E240" s="346"/>
      <c r="F240" s="346"/>
      <c r="G240" s="346"/>
      <c r="H240" s="346"/>
      <c r="I240" s="346"/>
      <c r="J240" s="346"/>
      <c r="K240" s="346"/>
      <c r="L240" s="346"/>
      <c r="M240" s="347"/>
    </row>
    <row r="241" spans="1:13" ht="15.75">
      <c r="A241" s="120"/>
      <c r="B241" s="121"/>
      <c r="C241" s="122"/>
      <c r="D241" s="123"/>
      <c r="E241" s="123"/>
      <c r="F241" s="123"/>
      <c r="G241" s="123"/>
      <c r="H241" s="123"/>
      <c r="I241" s="123"/>
      <c r="J241" s="123"/>
      <c r="K241" s="123"/>
      <c r="L241" s="123"/>
      <c r="M241" s="124"/>
    </row>
    <row r="242" spans="1:13" ht="15.75">
      <c r="A242" s="120"/>
      <c r="B242" s="121"/>
      <c r="C242" s="122">
        <v>187</v>
      </c>
      <c r="D242" s="123">
        <v>0.15</v>
      </c>
      <c r="E242" s="123"/>
      <c r="F242" s="123"/>
      <c r="G242" s="123"/>
      <c r="H242" s="123">
        <f>C242*D242</f>
        <v>28.05</v>
      </c>
      <c r="I242" s="123"/>
      <c r="J242" s="123"/>
      <c r="K242" s="123"/>
      <c r="L242" s="123"/>
      <c r="M242" s="124"/>
    </row>
    <row r="243" spans="1:13" ht="15.75">
      <c r="A243" s="120"/>
      <c r="B243" s="121"/>
      <c r="C243" s="122"/>
      <c r="D243" s="123"/>
      <c r="E243" s="123"/>
      <c r="F243" s="123"/>
      <c r="G243" s="123"/>
      <c r="H243" s="123"/>
      <c r="I243" s="123"/>
      <c r="J243" s="123"/>
      <c r="K243" s="123"/>
      <c r="L243" s="123"/>
      <c r="M243" s="124"/>
    </row>
    <row r="244" spans="1:13" ht="15.75">
      <c r="A244" s="125"/>
      <c r="B244" s="126" t="s">
        <v>206</v>
      </c>
      <c r="C244" s="127"/>
      <c r="D244" s="126"/>
      <c r="E244" s="126"/>
      <c r="F244" s="126"/>
      <c r="G244" s="127"/>
      <c r="H244" s="127">
        <f>SUM(H242:H243)</f>
        <v>28.05</v>
      </c>
      <c r="I244" s="128"/>
      <c r="J244" s="127"/>
      <c r="K244" s="128"/>
      <c r="L244" s="128"/>
      <c r="M244" s="129" t="str">
        <f>Orçamento!E42</f>
        <v>m²</v>
      </c>
    </row>
    <row r="245" spans="1:13">
      <c r="A245" s="130"/>
      <c r="B245" s="131"/>
      <c r="C245" s="131"/>
      <c r="D245" s="131"/>
      <c r="E245" s="131"/>
      <c r="F245" s="131"/>
      <c r="G245" s="131"/>
      <c r="H245" s="131"/>
      <c r="I245" s="131"/>
      <c r="J245" s="131"/>
    </row>
    <row r="246" spans="1:13" ht="15.75">
      <c r="A246" s="119" t="str">
        <f>Orçamento!A43</f>
        <v>4.2.2</v>
      </c>
      <c r="B246" s="346" t="str">
        <f>Orçamento!D43</f>
        <v>FABRICAÇÃO, MONTAGEM E DESMONTAGEM DE FÔRMA PARA VIGA BALDRAME, EM CHAPA DE MADEIRA COMPENSADA RESINADA, E=17 MM, 4 UTILIZAÇÕES.</v>
      </c>
      <c r="C246" s="346"/>
      <c r="D246" s="346"/>
      <c r="E246" s="346"/>
      <c r="F246" s="346"/>
      <c r="G246" s="346"/>
      <c r="H246" s="346"/>
      <c r="I246" s="346"/>
      <c r="J246" s="346"/>
      <c r="K246" s="346"/>
      <c r="L246" s="346"/>
      <c r="M246" s="347"/>
    </row>
    <row r="247" spans="1:13" ht="15.75">
      <c r="A247" s="120"/>
      <c r="B247" s="121"/>
      <c r="C247" s="122"/>
      <c r="D247" s="123"/>
      <c r="E247" s="123"/>
      <c r="F247" s="123"/>
      <c r="G247" s="123"/>
      <c r="H247" s="123"/>
      <c r="I247" s="123"/>
      <c r="J247" s="123"/>
      <c r="K247" s="123"/>
      <c r="L247" s="123"/>
      <c r="M247" s="124"/>
    </row>
    <row r="248" spans="1:13" ht="15.75">
      <c r="A248" s="120"/>
      <c r="B248" s="121"/>
      <c r="C248" s="122"/>
      <c r="D248" s="123"/>
      <c r="E248" s="123"/>
      <c r="F248" s="123"/>
      <c r="G248" s="123">
        <v>158.80000000000001</v>
      </c>
      <c r="H248" s="123"/>
      <c r="I248" s="123"/>
      <c r="J248" s="123"/>
      <c r="K248" s="123"/>
      <c r="L248" s="123"/>
      <c r="M248" s="124"/>
    </row>
    <row r="249" spans="1:13" ht="15.75">
      <c r="A249" s="120"/>
      <c r="B249" s="121"/>
      <c r="C249" s="122"/>
      <c r="D249" s="123"/>
      <c r="E249" s="123"/>
      <c r="F249" s="123"/>
      <c r="G249" s="123"/>
      <c r="H249" s="123"/>
      <c r="I249" s="123"/>
      <c r="J249" s="123"/>
      <c r="K249" s="123"/>
      <c r="L249" s="123"/>
      <c r="M249" s="124"/>
    </row>
    <row r="250" spans="1:13" ht="15.75">
      <c r="A250" s="125"/>
      <c r="B250" s="126" t="s">
        <v>206</v>
      </c>
      <c r="C250" s="127"/>
      <c r="D250" s="126"/>
      <c r="E250" s="126"/>
      <c r="F250" s="126"/>
      <c r="G250" s="127">
        <f>G248</f>
        <v>158.80000000000001</v>
      </c>
      <c r="H250" s="132"/>
      <c r="I250" s="128"/>
      <c r="J250" s="127"/>
      <c r="K250" s="128"/>
      <c r="L250" s="128"/>
      <c r="M250" s="129" t="str">
        <f>Orçamento!E43</f>
        <v>m²</v>
      </c>
    </row>
    <row r="251" spans="1:13">
      <c r="A251" s="130"/>
      <c r="B251" s="131"/>
      <c r="C251" s="131"/>
      <c r="D251" s="131"/>
      <c r="E251" s="131"/>
      <c r="F251" s="131"/>
      <c r="G251" s="131"/>
      <c r="H251" s="131"/>
      <c r="I251" s="131"/>
      <c r="J251" s="131"/>
    </row>
    <row r="252" spans="1:13">
      <c r="A252" s="130"/>
      <c r="B252" s="131"/>
      <c r="C252" s="131"/>
      <c r="D252" s="131"/>
      <c r="E252" s="131"/>
      <c r="F252" s="131"/>
      <c r="G252" s="131"/>
      <c r="H252" s="131"/>
      <c r="I252" s="131"/>
      <c r="J252" s="131"/>
    </row>
    <row r="253" spans="1:13" ht="15.75">
      <c r="A253" s="119" t="str">
        <f>Orçamento!A44</f>
        <v>4.2.3</v>
      </c>
      <c r="B253" s="346" t="str">
        <f>Orçamento!D44</f>
        <v>ARMAÇÃO DE BLOCO, VIGA BALDRAME OU SAPATA UTILIZANDO AÇO CA-50 DE 6,3 MM - MONTAGEM.</v>
      </c>
      <c r="C253" s="346"/>
      <c r="D253" s="346"/>
      <c r="E253" s="346"/>
      <c r="F253" s="346"/>
      <c r="G253" s="346"/>
      <c r="H253" s="346"/>
      <c r="I253" s="346"/>
      <c r="J253" s="346"/>
      <c r="K253" s="346"/>
      <c r="L253" s="346"/>
      <c r="M253" s="347"/>
    </row>
    <row r="254" spans="1:13" ht="15.75">
      <c r="A254" s="120"/>
      <c r="B254" s="121"/>
      <c r="C254" s="122"/>
      <c r="D254" s="123"/>
      <c r="E254" s="123"/>
      <c r="F254" s="123"/>
      <c r="G254" s="123"/>
      <c r="H254" s="123"/>
      <c r="I254" s="123"/>
      <c r="J254" s="123"/>
      <c r="K254" s="123"/>
      <c r="L254" s="123"/>
      <c r="M254" s="124"/>
    </row>
    <row r="255" spans="1:13" ht="15.75">
      <c r="A255" s="120"/>
      <c r="B255" s="121"/>
      <c r="C255" s="122"/>
      <c r="D255" s="123"/>
      <c r="E255" s="123"/>
      <c r="F255" s="123"/>
      <c r="G255" s="123"/>
      <c r="H255" s="123"/>
      <c r="I255" s="123">
        <v>22.6</v>
      </c>
      <c r="J255" s="123"/>
      <c r="K255" s="123"/>
      <c r="L255" s="123"/>
      <c r="M255" s="124"/>
    </row>
    <row r="256" spans="1:13" ht="15.75">
      <c r="A256" s="120"/>
      <c r="B256" s="121"/>
      <c r="C256" s="122"/>
      <c r="D256" s="123"/>
      <c r="E256" s="123"/>
      <c r="F256" s="123"/>
      <c r="G256" s="123"/>
      <c r="H256" s="123"/>
      <c r="I256" s="123"/>
      <c r="J256" s="123"/>
      <c r="K256" s="123"/>
      <c r="L256" s="123"/>
      <c r="M256" s="124"/>
    </row>
    <row r="257" spans="1:13" ht="15.75">
      <c r="A257" s="125"/>
      <c r="B257" s="126" t="s">
        <v>206</v>
      </c>
      <c r="C257" s="127"/>
      <c r="D257" s="126"/>
      <c r="E257" s="126"/>
      <c r="F257" s="126"/>
      <c r="G257" s="127"/>
      <c r="H257" s="133"/>
      <c r="I257" s="127">
        <f>I255</f>
        <v>22.6</v>
      </c>
      <c r="J257" s="127"/>
      <c r="K257" s="128"/>
      <c r="L257" s="128"/>
      <c r="M257" s="129" t="str">
        <f>Orçamento!E44</f>
        <v>kg</v>
      </c>
    </row>
    <row r="259" spans="1:13" ht="15.75">
      <c r="A259" s="119" t="str">
        <f>Orçamento!A45</f>
        <v>4.2.4</v>
      </c>
      <c r="B259" s="346" t="str">
        <f>Orçamento!D45</f>
        <v>ARMAÇÃO DE BLOCO, VIGA BALDRAME E SAPATA UTILIZANDO AÇO CA-60 DE 5 MM - MONTAGEM.</v>
      </c>
      <c r="C259" s="346"/>
      <c r="D259" s="346"/>
      <c r="E259" s="346"/>
      <c r="F259" s="346"/>
      <c r="G259" s="346"/>
      <c r="H259" s="346"/>
      <c r="I259" s="346"/>
      <c r="J259" s="346"/>
      <c r="K259" s="346"/>
      <c r="L259" s="346"/>
      <c r="M259" s="347"/>
    </row>
    <row r="260" spans="1:13" ht="15.75">
      <c r="A260" s="120"/>
      <c r="B260" s="121"/>
      <c r="C260" s="122"/>
      <c r="D260" s="123"/>
      <c r="E260" s="123"/>
      <c r="F260" s="123"/>
      <c r="G260" s="123"/>
      <c r="H260" s="123"/>
      <c r="I260" s="123"/>
      <c r="J260" s="123"/>
      <c r="K260" s="123"/>
      <c r="L260" s="123"/>
      <c r="M260" s="124"/>
    </row>
    <row r="261" spans="1:13" ht="15.75">
      <c r="A261" s="120"/>
      <c r="B261" s="121"/>
      <c r="C261" s="122"/>
      <c r="D261" s="123"/>
      <c r="E261" s="123"/>
      <c r="F261" s="123"/>
      <c r="G261" s="123"/>
      <c r="H261" s="123"/>
      <c r="I261" s="123">
        <v>157.19999999999999</v>
      </c>
      <c r="J261" s="123"/>
      <c r="K261" s="123"/>
      <c r="L261" s="123"/>
      <c r="M261" s="124"/>
    </row>
    <row r="262" spans="1:13" ht="15.75">
      <c r="A262" s="120"/>
      <c r="B262" s="121"/>
      <c r="C262" s="122"/>
      <c r="D262" s="123"/>
      <c r="E262" s="123"/>
      <c r="F262" s="123"/>
      <c r="G262" s="123"/>
      <c r="H262" s="123"/>
      <c r="I262" s="123"/>
      <c r="J262" s="123"/>
      <c r="K262" s="123"/>
      <c r="L262" s="123"/>
      <c r="M262" s="124"/>
    </row>
    <row r="263" spans="1:13" ht="15.75">
      <c r="A263" s="125"/>
      <c r="B263" s="126" t="s">
        <v>206</v>
      </c>
      <c r="C263" s="127"/>
      <c r="D263" s="126"/>
      <c r="E263" s="126"/>
      <c r="F263" s="126"/>
      <c r="G263" s="127"/>
      <c r="H263" s="133"/>
      <c r="I263" s="127">
        <f>I261</f>
        <v>157.19999999999999</v>
      </c>
      <c r="J263" s="127"/>
      <c r="K263" s="128"/>
      <c r="L263" s="128"/>
      <c r="M263" s="129" t="s">
        <v>36</v>
      </c>
    </row>
    <row r="266" spans="1:13" ht="15.75">
      <c r="A266" s="119" t="str">
        <f>Orçamento!A46</f>
        <v>4.2.5</v>
      </c>
      <c r="B266" s="346" t="str">
        <f>Orçamento!D46</f>
        <v>ARMAÇÃO DE BLOCO, VIGA BALDRAME OU SAPATA UTILIZANDO AÇO CA-50 DE 8 MM - MONTAGEM.</v>
      </c>
      <c r="C266" s="346"/>
      <c r="D266" s="346"/>
      <c r="E266" s="346"/>
      <c r="F266" s="346"/>
      <c r="G266" s="346"/>
      <c r="H266" s="346"/>
      <c r="I266" s="346"/>
      <c r="J266" s="346"/>
      <c r="K266" s="346"/>
      <c r="L266" s="346"/>
      <c r="M266" s="347"/>
    </row>
    <row r="267" spans="1:13" ht="15.75">
      <c r="A267" s="120"/>
      <c r="B267" s="121"/>
      <c r="C267" s="122"/>
      <c r="D267" s="123"/>
      <c r="E267" s="123"/>
      <c r="F267" s="123"/>
      <c r="G267" s="123"/>
      <c r="H267" s="123"/>
      <c r="I267" s="123"/>
      <c r="J267" s="123"/>
      <c r="K267" s="123"/>
      <c r="L267" s="123"/>
      <c r="M267" s="124"/>
    </row>
    <row r="268" spans="1:13" ht="15.75">
      <c r="A268" s="120"/>
      <c r="B268" s="121"/>
      <c r="C268" s="122"/>
      <c r="D268" s="123"/>
      <c r="E268" s="123"/>
      <c r="F268" s="123"/>
      <c r="G268" s="123"/>
      <c r="H268" s="123"/>
      <c r="I268" s="123">
        <v>309.7</v>
      </c>
      <c r="J268" s="123"/>
      <c r="K268" s="123"/>
      <c r="L268" s="123"/>
      <c r="M268" s="124"/>
    </row>
    <row r="269" spans="1:13" ht="15.75">
      <c r="A269" s="120"/>
      <c r="B269" s="121"/>
      <c r="C269" s="122"/>
      <c r="D269" s="123"/>
      <c r="E269" s="123"/>
      <c r="F269" s="123"/>
      <c r="G269" s="123"/>
      <c r="H269" s="123"/>
      <c r="I269" s="123"/>
      <c r="J269" s="123"/>
      <c r="K269" s="123"/>
      <c r="L269" s="123"/>
      <c r="M269" s="124"/>
    </row>
    <row r="270" spans="1:13" ht="15.75">
      <c r="A270" s="125"/>
      <c r="B270" s="126" t="s">
        <v>206</v>
      </c>
      <c r="C270" s="127"/>
      <c r="D270" s="126"/>
      <c r="E270" s="126"/>
      <c r="F270" s="126"/>
      <c r="G270" s="127"/>
      <c r="H270" s="132"/>
      <c r="I270" s="126">
        <f>I268</f>
        <v>309.7</v>
      </c>
      <c r="J270" s="127"/>
      <c r="K270" s="128"/>
      <c r="L270" s="128"/>
      <c r="M270" s="129" t="str">
        <f>Orçamento!E46</f>
        <v>kg</v>
      </c>
    </row>
    <row r="271" spans="1:13">
      <c r="A271" s="130"/>
      <c r="B271" s="131"/>
      <c r="C271" s="131"/>
      <c r="D271" s="131"/>
      <c r="E271" s="131"/>
      <c r="F271" s="131"/>
      <c r="G271" s="131"/>
      <c r="H271" s="131"/>
      <c r="I271" s="131"/>
      <c r="J271" s="131"/>
    </row>
    <row r="272" spans="1:13">
      <c r="A272" s="130"/>
      <c r="B272" s="131"/>
      <c r="C272" s="131"/>
      <c r="D272" s="131"/>
      <c r="E272" s="131"/>
      <c r="F272" s="131"/>
      <c r="G272" s="131"/>
      <c r="H272" s="131"/>
      <c r="I272" s="131"/>
      <c r="J272" s="131"/>
    </row>
    <row r="273" spans="1:13" ht="15.75">
      <c r="A273" s="119" t="str">
        <f>Orçamento!A47</f>
        <v>4.2.6</v>
      </c>
      <c r="B273" s="346" t="str">
        <f>Orçamento!D47</f>
        <v>ARMAÇÃO DE BLOCO, VIGA BALDRAME OU SAPATA UTILIZANDO AÇO CA-50 DE 10 MM - MONTAGEM.</v>
      </c>
      <c r="C273" s="346"/>
      <c r="D273" s="346"/>
      <c r="E273" s="346"/>
      <c r="F273" s="346"/>
      <c r="G273" s="346"/>
      <c r="H273" s="346"/>
      <c r="I273" s="346"/>
      <c r="J273" s="346"/>
      <c r="K273" s="346"/>
      <c r="L273" s="346"/>
      <c r="M273" s="347"/>
    </row>
    <row r="274" spans="1:13" ht="15.75">
      <c r="A274" s="120"/>
      <c r="B274" s="121"/>
      <c r="C274" s="122"/>
      <c r="D274" s="123"/>
      <c r="E274" s="123"/>
      <c r="F274" s="123"/>
      <c r="G274" s="123"/>
      <c r="H274" s="123"/>
      <c r="I274" s="123"/>
      <c r="J274" s="123"/>
      <c r="K274" s="123"/>
      <c r="L274" s="123"/>
      <c r="M274" s="124"/>
    </row>
    <row r="275" spans="1:13" ht="15.75">
      <c r="A275" s="120"/>
      <c r="B275" s="121"/>
      <c r="C275" s="122"/>
      <c r="D275" s="123"/>
      <c r="E275" s="123"/>
      <c r="F275" s="123"/>
      <c r="G275" s="123"/>
      <c r="H275" s="123"/>
      <c r="I275" s="123">
        <v>113</v>
      </c>
      <c r="J275" s="123"/>
      <c r="K275" s="123"/>
      <c r="L275" s="123"/>
      <c r="M275" s="124"/>
    </row>
    <row r="276" spans="1:13" ht="15.75">
      <c r="A276" s="120"/>
      <c r="B276" s="121"/>
      <c r="C276" s="122"/>
      <c r="D276" s="123"/>
      <c r="E276" s="123"/>
      <c r="F276" s="123"/>
      <c r="G276" s="123"/>
      <c r="H276" s="123"/>
      <c r="I276" s="123"/>
      <c r="J276" s="123"/>
      <c r="K276" s="123"/>
      <c r="L276" s="123"/>
      <c r="M276" s="124"/>
    </row>
    <row r="277" spans="1:13" ht="15.75">
      <c r="A277" s="125"/>
      <c r="B277" s="126" t="s">
        <v>206</v>
      </c>
      <c r="C277" s="127"/>
      <c r="D277" s="126"/>
      <c r="E277" s="126"/>
      <c r="F277" s="126"/>
      <c r="G277" s="127"/>
      <c r="H277" s="133"/>
      <c r="I277" s="126">
        <f>I275</f>
        <v>113</v>
      </c>
      <c r="J277" s="127"/>
      <c r="K277" s="128"/>
      <c r="L277" s="128"/>
      <c r="M277" s="129" t="str">
        <f>Orçamento!E47</f>
        <v>kg</v>
      </c>
    </row>
    <row r="279" spans="1:13" ht="15.75">
      <c r="A279" s="119" t="str">
        <f>Orçamento!A48</f>
        <v>4.2.7</v>
      </c>
      <c r="B279" s="346" t="str">
        <f>Orçamento!D48</f>
        <v>ARMAÇÃO DE BLOCO, VIGA BALDRAME OU SAPATA UTILIZANDO AÇO CA-50 DE 12,5 MM - MONTAGEM.</v>
      </c>
      <c r="C279" s="346"/>
      <c r="D279" s="346"/>
      <c r="E279" s="346"/>
      <c r="F279" s="346"/>
      <c r="G279" s="346"/>
      <c r="H279" s="346"/>
      <c r="I279" s="346"/>
      <c r="J279" s="346"/>
      <c r="K279" s="346"/>
      <c r="L279" s="346"/>
      <c r="M279" s="347"/>
    </row>
    <row r="280" spans="1:13" ht="15.75">
      <c r="A280" s="120"/>
      <c r="B280" s="121"/>
      <c r="C280" s="122"/>
      <c r="D280" s="123"/>
      <c r="E280" s="123"/>
      <c r="F280" s="123"/>
      <c r="G280" s="123"/>
      <c r="H280" s="123"/>
      <c r="I280" s="123"/>
      <c r="J280" s="123"/>
      <c r="K280" s="123"/>
      <c r="L280" s="123"/>
      <c r="M280" s="124"/>
    </row>
    <row r="281" spans="1:13" ht="15.75">
      <c r="A281" s="120"/>
      <c r="B281" s="121"/>
      <c r="C281" s="122"/>
      <c r="D281" s="123"/>
      <c r="E281" s="123"/>
      <c r="F281" s="123"/>
      <c r="G281" s="123"/>
      <c r="H281" s="123"/>
      <c r="I281" s="123">
        <v>60.4</v>
      </c>
      <c r="J281" s="123"/>
      <c r="K281" s="123"/>
      <c r="L281" s="123"/>
      <c r="M281" s="124"/>
    </row>
    <row r="282" spans="1:13" ht="15.75">
      <c r="A282" s="120"/>
      <c r="B282" s="121"/>
      <c r="C282" s="122"/>
      <c r="D282" s="123"/>
      <c r="E282" s="123"/>
      <c r="F282" s="123"/>
      <c r="G282" s="123"/>
      <c r="H282" s="123"/>
      <c r="I282" s="123"/>
      <c r="J282" s="123"/>
      <c r="K282" s="123"/>
      <c r="L282" s="123"/>
      <c r="M282" s="124"/>
    </row>
    <row r="283" spans="1:13" ht="15.75">
      <c r="A283" s="125"/>
      <c r="B283" s="126" t="s">
        <v>206</v>
      </c>
      <c r="C283" s="127"/>
      <c r="D283" s="126"/>
      <c r="E283" s="126"/>
      <c r="F283" s="126"/>
      <c r="G283" s="127"/>
      <c r="H283" s="133"/>
      <c r="I283" s="126">
        <f>I281</f>
        <v>60.4</v>
      </c>
      <c r="J283" s="127"/>
      <c r="K283" s="128"/>
      <c r="L283" s="128"/>
      <c r="M283" s="129" t="str">
        <f>Orçamento!E48</f>
        <v>kg</v>
      </c>
    </row>
    <row r="285" spans="1:13" ht="15.75">
      <c r="A285" s="119" t="str">
        <f>Orçamento!A49</f>
        <v>4.2.8</v>
      </c>
      <c r="B285" s="346" t="str">
        <f>Orçamento!D49</f>
        <v>CONCRETAGEM DE VIGAS E LAJES, FCK=25 MPA, PARA LAJES PREMOLDADAS COM USO DE BOMBA - LANÇAMENTO, ADENSAMENTO E ACABAMENTO.</v>
      </c>
      <c r="C285" s="346"/>
      <c r="D285" s="346"/>
      <c r="E285" s="346"/>
      <c r="F285" s="346"/>
      <c r="G285" s="346"/>
      <c r="H285" s="346"/>
      <c r="I285" s="346"/>
      <c r="J285" s="346"/>
      <c r="K285" s="346"/>
      <c r="L285" s="346"/>
      <c r="M285" s="347"/>
    </row>
    <row r="286" spans="1:13" ht="15.75">
      <c r="A286" s="120"/>
      <c r="B286" s="121"/>
      <c r="C286" s="122"/>
      <c r="D286" s="123"/>
      <c r="E286" s="123"/>
      <c r="F286" s="123"/>
      <c r="G286" s="123"/>
      <c r="H286" s="123"/>
      <c r="I286" s="123"/>
      <c r="J286" s="123"/>
      <c r="K286" s="123"/>
      <c r="L286" s="123"/>
      <c r="M286" s="124"/>
    </row>
    <row r="287" spans="1:13" ht="15.75">
      <c r="A287" s="120"/>
      <c r="B287" s="121"/>
      <c r="C287" s="122"/>
      <c r="D287" s="123"/>
      <c r="E287" s="123"/>
      <c r="F287" s="123"/>
      <c r="G287" s="123"/>
      <c r="H287" s="123">
        <v>11.17</v>
      </c>
      <c r="I287" s="123"/>
      <c r="J287" s="123"/>
      <c r="K287" s="123"/>
      <c r="L287" s="123"/>
      <c r="M287" s="124"/>
    </row>
    <row r="288" spans="1:13" ht="15.75">
      <c r="A288" s="120"/>
      <c r="B288" s="121"/>
      <c r="C288" s="122"/>
      <c r="D288" s="123"/>
      <c r="E288" s="123"/>
      <c r="F288" s="123"/>
      <c r="G288" s="123"/>
      <c r="H288" s="123"/>
      <c r="I288" s="123"/>
      <c r="J288" s="123"/>
      <c r="K288" s="123"/>
      <c r="L288" s="123"/>
      <c r="M288" s="124"/>
    </row>
    <row r="289" spans="1:13" ht="15.75">
      <c r="A289" s="125"/>
      <c r="B289" s="126" t="s">
        <v>206</v>
      </c>
      <c r="C289" s="127"/>
      <c r="D289" s="126"/>
      <c r="E289" s="126"/>
      <c r="F289" s="126"/>
      <c r="G289" s="127"/>
      <c r="H289" s="126">
        <f>H287</f>
        <v>11.17</v>
      </c>
      <c r="I289" s="128"/>
      <c r="J289" s="127"/>
      <c r="K289" s="128"/>
      <c r="L289" s="128"/>
      <c r="M289" s="129" t="str">
        <f>Orçamento!E49</f>
        <v>m³</v>
      </c>
    </row>
    <row r="290" spans="1:13" ht="15.75">
      <c r="A290" s="114" t="str">
        <f>Orçamento!A51</f>
        <v>5.0</v>
      </c>
      <c r="B290" s="115" t="str">
        <f>Orçamento!D51</f>
        <v>SUPERESTRUTURA</v>
      </c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7"/>
    </row>
    <row r="291" spans="1:13" ht="15.75">
      <c r="A291" s="114" t="str">
        <f>Orçamento!A52</f>
        <v>5.1</v>
      </c>
      <c r="B291" s="115" t="str">
        <f>Orçamento!D52</f>
        <v>CONCRETO ARMADO - VIGAS</v>
      </c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7"/>
    </row>
    <row r="292" spans="1:13" ht="15.75">
      <c r="A292" s="119" t="str">
        <f>Orçamento!A53</f>
        <v>5.1.1</v>
      </c>
      <c r="B292" s="346" t="str">
        <f>Orçamento!D53</f>
        <v>MONTAGEM E DESMONTAGEM DE FÔRMA DE PILARES RETANGULARES E ESTRUTURAS SIMILARES, PÉ-DIREITO DUPLO, EM CHAPA DE MADEIRA COMPENSADA PLASTIFICADA, 12 UTILIZAÇÕES.</v>
      </c>
      <c r="C292" s="346"/>
      <c r="D292" s="346"/>
      <c r="E292" s="346"/>
      <c r="F292" s="346"/>
      <c r="G292" s="346"/>
      <c r="H292" s="346"/>
      <c r="I292" s="346"/>
      <c r="J292" s="346"/>
      <c r="K292" s="346"/>
      <c r="L292" s="346"/>
      <c r="M292" s="347"/>
    </row>
    <row r="293" spans="1:13" ht="15.75">
      <c r="A293" s="120"/>
      <c r="B293" s="121"/>
      <c r="C293" s="122"/>
      <c r="D293" s="123"/>
      <c r="E293" s="123"/>
      <c r="F293" s="123"/>
      <c r="G293" s="123"/>
      <c r="H293" s="123"/>
      <c r="I293" s="123"/>
      <c r="J293" s="123"/>
      <c r="K293" s="123"/>
      <c r="L293" s="123"/>
      <c r="M293" s="124"/>
    </row>
    <row r="294" spans="1:13" ht="15.75">
      <c r="A294" s="120"/>
      <c r="B294" s="121"/>
      <c r="C294" s="122"/>
      <c r="D294" s="123"/>
      <c r="E294" s="123"/>
      <c r="F294" s="123"/>
      <c r="G294" s="123">
        <v>140.13</v>
      </c>
      <c r="H294" s="123"/>
      <c r="I294" s="123"/>
      <c r="J294" s="123"/>
      <c r="K294" s="123"/>
      <c r="L294" s="123"/>
      <c r="M294" s="124"/>
    </row>
    <row r="295" spans="1:13" ht="15.75">
      <c r="A295" s="120"/>
      <c r="B295" s="121"/>
      <c r="C295" s="122"/>
      <c r="D295" s="123"/>
      <c r="E295" s="123"/>
      <c r="F295" s="123"/>
      <c r="G295" s="123"/>
      <c r="H295" s="123"/>
      <c r="I295" s="123"/>
      <c r="J295" s="123"/>
      <c r="K295" s="123"/>
      <c r="L295" s="123"/>
      <c r="M295" s="124"/>
    </row>
    <row r="296" spans="1:13" ht="15.75">
      <c r="A296" s="125"/>
      <c r="B296" s="126" t="s">
        <v>206</v>
      </c>
      <c r="C296" s="127"/>
      <c r="D296" s="126"/>
      <c r="E296" s="126"/>
      <c r="F296" s="126"/>
      <c r="G296" s="127">
        <f>SUM(G293:G295)</f>
        <v>140.13</v>
      </c>
      <c r="H296" s="133"/>
      <c r="I296" s="128"/>
      <c r="J296" s="127"/>
      <c r="K296" s="128"/>
      <c r="L296" s="128"/>
      <c r="M296" s="129" t="str">
        <f>Orçamento!E53</f>
        <v>m²</v>
      </c>
    </row>
    <row r="298" spans="1:13" ht="32.25" customHeight="1">
      <c r="A298" s="119" t="str">
        <f>Orçamento!A54</f>
        <v>5.1.2</v>
      </c>
      <c r="B298" s="346" t="str">
        <f>Orçamento!D54</f>
        <v>ARMAÇÃO DE PILAR OU VIGA DE ESTRUTURA CONVENCIONAL DE CONCRETO ARMADO UTILIZANDO AÇO CA-60 DE 5,0 MM - MONTAGEM.</v>
      </c>
      <c r="C298" s="346"/>
      <c r="D298" s="346"/>
      <c r="E298" s="346"/>
      <c r="F298" s="346"/>
      <c r="G298" s="346"/>
      <c r="H298" s="346"/>
      <c r="I298" s="346"/>
      <c r="J298" s="346"/>
      <c r="K298" s="346"/>
      <c r="L298" s="346"/>
      <c r="M298" s="347"/>
    </row>
    <row r="299" spans="1:13" ht="15.75">
      <c r="A299" s="120"/>
      <c r="B299" s="121"/>
      <c r="C299" s="122"/>
      <c r="D299" s="123"/>
      <c r="E299" s="123"/>
      <c r="F299" s="123"/>
      <c r="G299" s="123"/>
      <c r="H299" s="123"/>
      <c r="I299" s="123"/>
      <c r="J299" s="123"/>
      <c r="K299" s="123"/>
      <c r="L299" s="123"/>
      <c r="M299" s="124"/>
    </row>
    <row r="300" spans="1:13" ht="15.75">
      <c r="A300" s="120"/>
      <c r="B300" s="121"/>
      <c r="C300" s="122"/>
      <c r="D300" s="123"/>
      <c r="E300" s="123"/>
      <c r="F300" s="123"/>
      <c r="G300" s="123"/>
      <c r="H300" s="123"/>
      <c r="I300" s="123">
        <v>143</v>
      </c>
      <c r="J300" s="123"/>
      <c r="K300" s="123"/>
      <c r="L300" s="123"/>
      <c r="M300" s="124"/>
    </row>
    <row r="301" spans="1:13" ht="15.75">
      <c r="A301" s="120"/>
      <c r="B301" s="121"/>
      <c r="C301" s="122"/>
      <c r="D301" s="123"/>
      <c r="E301" s="123"/>
      <c r="F301" s="123"/>
      <c r="G301" s="123"/>
      <c r="H301" s="123"/>
      <c r="I301" s="123"/>
      <c r="J301" s="123"/>
      <c r="K301" s="123"/>
      <c r="L301" s="123"/>
      <c r="M301" s="124"/>
    </row>
    <row r="302" spans="1:13" ht="15.75">
      <c r="A302" s="125"/>
      <c r="B302" s="126" t="s">
        <v>206</v>
      </c>
      <c r="C302" s="127"/>
      <c r="D302" s="126"/>
      <c r="E302" s="126"/>
      <c r="F302" s="126"/>
      <c r="G302" s="127"/>
      <c r="H302" s="132"/>
      <c r="I302" s="126">
        <f>I300</f>
        <v>143</v>
      </c>
      <c r="J302" s="127"/>
      <c r="K302" s="128"/>
      <c r="L302" s="128"/>
      <c r="M302" s="129" t="str">
        <f>Orçamento!E54</f>
        <v>kg</v>
      </c>
    </row>
    <row r="303" spans="1:13">
      <c r="A303" s="130"/>
      <c r="B303" s="131"/>
      <c r="C303" s="131"/>
      <c r="D303" s="131"/>
      <c r="E303" s="131"/>
      <c r="F303" s="131"/>
      <c r="G303" s="131"/>
      <c r="H303" s="131"/>
      <c r="I303" s="131"/>
      <c r="J303" s="131"/>
    </row>
    <row r="305" spans="1:13" ht="32.25" customHeight="1">
      <c r="A305" s="119" t="str">
        <f>Orçamento!A55</f>
        <v>5.1.3</v>
      </c>
      <c r="B305" s="346" t="str">
        <f>Orçamento!D55</f>
        <v>ARMAÇÃO DE PILAR OU VIGA DE ESTRUTURA CONVENCIONAL DE CONCRETO ARMADO UTILIZANDO AÇO CA-50 DE 8,0 MM - MONTAGEM.</v>
      </c>
      <c r="C305" s="346"/>
      <c r="D305" s="346"/>
      <c r="E305" s="346"/>
      <c r="F305" s="346"/>
      <c r="G305" s="346"/>
      <c r="H305" s="346"/>
      <c r="I305" s="346"/>
      <c r="J305" s="346"/>
      <c r="K305" s="346"/>
      <c r="L305" s="346"/>
      <c r="M305" s="347"/>
    </row>
    <row r="306" spans="1:13" ht="15.75">
      <c r="A306" s="120"/>
      <c r="B306" s="121"/>
      <c r="C306" s="122"/>
      <c r="D306" s="123"/>
      <c r="E306" s="123"/>
      <c r="F306" s="123"/>
      <c r="G306" s="123"/>
      <c r="H306" s="123"/>
      <c r="I306" s="123"/>
      <c r="J306" s="123"/>
      <c r="K306" s="123"/>
      <c r="L306" s="123"/>
      <c r="M306" s="124"/>
    </row>
    <row r="307" spans="1:13" ht="15.75">
      <c r="A307" s="120"/>
      <c r="B307" s="121"/>
      <c r="C307" s="122"/>
      <c r="D307" s="123"/>
      <c r="E307" s="123"/>
      <c r="F307" s="123"/>
      <c r="G307" s="123"/>
      <c r="H307" s="123"/>
      <c r="I307" s="123">
        <v>215.9</v>
      </c>
      <c r="J307" s="123"/>
      <c r="K307" s="123"/>
      <c r="L307" s="123"/>
      <c r="M307" s="124"/>
    </row>
    <row r="308" spans="1:13" ht="15.75">
      <c r="A308" s="120"/>
      <c r="B308" s="121"/>
      <c r="C308" s="122"/>
      <c r="D308" s="123"/>
      <c r="E308" s="123"/>
      <c r="F308" s="123"/>
      <c r="G308" s="123"/>
      <c r="H308" s="123"/>
      <c r="I308" s="123"/>
      <c r="J308" s="123"/>
      <c r="K308" s="123"/>
      <c r="L308" s="123"/>
      <c r="M308" s="124"/>
    </row>
    <row r="309" spans="1:13" ht="15.75">
      <c r="A309" s="125"/>
      <c r="B309" s="126" t="s">
        <v>206</v>
      </c>
      <c r="C309" s="127"/>
      <c r="D309" s="126"/>
      <c r="E309" s="126"/>
      <c r="F309" s="126"/>
      <c r="G309" s="127"/>
      <c r="H309" s="133"/>
      <c r="I309" s="126">
        <f>I307</f>
        <v>215.9</v>
      </c>
      <c r="J309" s="127"/>
      <c r="K309" s="128"/>
      <c r="L309" s="128"/>
      <c r="M309" s="129" t="str">
        <f>Orçamento!E55</f>
        <v>kg</v>
      </c>
    </row>
    <row r="311" spans="1:13" ht="39" customHeight="1">
      <c r="A311" s="119" t="str">
        <f>Orçamento!A56</f>
        <v>5.1.4</v>
      </c>
      <c r="B311" s="346" t="str">
        <f>Orçamento!D56</f>
        <v xml:space="preserve">ARMAÇÃO DE PILAR OU VIGA DE ESTRUTURA CONVENCIONAL DE CONCRETO ARMADO UTILIZANDO AÇO CA-50 DE 10,0 MM - MONTAGEM. </v>
      </c>
      <c r="C311" s="346"/>
      <c r="D311" s="346"/>
      <c r="E311" s="346"/>
      <c r="F311" s="346"/>
      <c r="G311" s="346"/>
      <c r="H311" s="346"/>
      <c r="I311" s="346"/>
      <c r="J311" s="346"/>
      <c r="K311" s="346"/>
      <c r="L311" s="346"/>
      <c r="M311" s="347"/>
    </row>
    <row r="312" spans="1:13" ht="15.75">
      <c r="A312" s="120"/>
      <c r="B312" s="121"/>
      <c r="C312" s="122"/>
      <c r="D312" s="123"/>
      <c r="E312" s="123"/>
      <c r="F312" s="123"/>
      <c r="G312" s="123"/>
      <c r="H312" s="123"/>
      <c r="I312" s="123"/>
      <c r="J312" s="123"/>
      <c r="K312" s="123"/>
      <c r="L312" s="123"/>
      <c r="M312" s="124"/>
    </row>
    <row r="313" spans="1:13" ht="15.75">
      <c r="A313" s="120"/>
      <c r="B313" s="121"/>
      <c r="C313" s="122"/>
      <c r="D313" s="123"/>
      <c r="E313" s="123"/>
      <c r="F313" s="123"/>
      <c r="G313" s="123"/>
      <c r="H313" s="123"/>
      <c r="I313" s="123">
        <v>99.7</v>
      </c>
      <c r="J313" s="123"/>
      <c r="K313" s="123"/>
      <c r="L313" s="123"/>
      <c r="M313" s="124"/>
    </row>
    <row r="314" spans="1:13" ht="15.75">
      <c r="A314" s="120"/>
      <c r="B314" s="121"/>
      <c r="C314" s="122"/>
      <c r="D314" s="123"/>
      <c r="E314" s="123"/>
      <c r="F314" s="123"/>
      <c r="G314" s="123"/>
      <c r="H314" s="123"/>
      <c r="I314" s="123"/>
      <c r="J314" s="123"/>
      <c r="K314" s="123"/>
      <c r="L314" s="123"/>
      <c r="M314" s="124"/>
    </row>
    <row r="315" spans="1:13" ht="15.75">
      <c r="A315" s="125"/>
      <c r="B315" s="126" t="s">
        <v>206</v>
      </c>
      <c r="C315" s="127"/>
      <c r="D315" s="126"/>
      <c r="E315" s="126"/>
      <c r="F315" s="126"/>
      <c r="G315" s="127"/>
      <c r="H315" s="133"/>
      <c r="I315" s="126">
        <f>I313</f>
        <v>99.7</v>
      </c>
      <c r="J315" s="127"/>
      <c r="K315" s="128"/>
      <c r="L315" s="128"/>
      <c r="M315" s="129" t="str">
        <f>Orçamento!E56</f>
        <v>kg</v>
      </c>
    </row>
    <row r="317" spans="1:13" ht="31.5" customHeight="1">
      <c r="A317" s="119" t="str">
        <f>Orçamento!A57</f>
        <v>5.1.5</v>
      </c>
      <c r="B317" s="346" t="str">
        <f>Orçamento!D57</f>
        <v xml:space="preserve">ARMAÇÃO DE PILAR OU VIGA DE ESTRUTURA CONVENCIONAL DE CONCRETO ARMADO UTILIZANDO AÇO CA-50 DE 12,5 MM - MONTAGEM. </v>
      </c>
      <c r="C317" s="346"/>
      <c r="D317" s="346"/>
      <c r="E317" s="346"/>
      <c r="F317" s="346"/>
      <c r="G317" s="346"/>
      <c r="H317" s="346"/>
      <c r="I317" s="346"/>
      <c r="J317" s="346"/>
      <c r="K317" s="346"/>
      <c r="L317" s="346"/>
      <c r="M317" s="347"/>
    </row>
    <row r="318" spans="1:13" ht="15.75">
      <c r="A318" s="120"/>
      <c r="B318" s="121"/>
      <c r="C318" s="122"/>
      <c r="D318" s="123"/>
      <c r="E318" s="123"/>
      <c r="F318" s="123"/>
      <c r="G318" s="123"/>
      <c r="H318" s="123"/>
      <c r="I318" s="123"/>
      <c r="J318" s="123"/>
      <c r="K318" s="123"/>
      <c r="L318" s="123"/>
      <c r="M318" s="124"/>
    </row>
    <row r="319" spans="1:13" ht="15.75">
      <c r="A319" s="120"/>
      <c r="B319" s="121"/>
      <c r="C319" s="122"/>
      <c r="D319" s="123"/>
      <c r="E319" s="123"/>
      <c r="F319" s="123"/>
      <c r="G319" s="123"/>
      <c r="H319" s="123"/>
      <c r="I319" s="123">
        <v>153.19999999999999</v>
      </c>
      <c r="J319" s="123"/>
      <c r="K319" s="123"/>
      <c r="L319" s="123"/>
      <c r="M319" s="124"/>
    </row>
    <row r="320" spans="1:13" ht="15.75">
      <c r="A320" s="120"/>
      <c r="B320" s="121"/>
      <c r="C320" s="122"/>
      <c r="D320" s="123"/>
      <c r="E320" s="123"/>
      <c r="F320" s="123"/>
      <c r="G320" s="123"/>
      <c r="H320" s="123"/>
      <c r="I320" s="123"/>
      <c r="J320" s="123"/>
      <c r="K320" s="123"/>
      <c r="L320" s="123"/>
      <c r="M320" s="124"/>
    </row>
    <row r="321" spans="1:13" ht="15.75">
      <c r="A321" s="125"/>
      <c r="B321" s="126" t="s">
        <v>206</v>
      </c>
      <c r="C321" s="127"/>
      <c r="D321" s="126"/>
      <c r="E321" s="126"/>
      <c r="F321" s="126"/>
      <c r="G321" s="127"/>
      <c r="H321" s="133"/>
      <c r="I321" s="126">
        <f>I319</f>
        <v>153.19999999999999</v>
      </c>
      <c r="J321" s="127"/>
      <c r="K321" s="128"/>
      <c r="L321" s="128"/>
      <c r="M321" s="129" t="s">
        <v>36</v>
      </c>
    </row>
    <row r="323" spans="1:13" ht="41.25" customHeight="1">
      <c r="A323" s="119" t="str">
        <f>Orçamento!A58</f>
        <v>5.1.6</v>
      </c>
      <c r="B323" s="346" t="str">
        <f>Orçamento!D58</f>
        <v>CONCRETAGEM DE VIGAS E LAJES, FCK=25 MPA, PARA LAJES PREMOLDADAS COM USO DE BOMBA - LANÇAMENTO, ADENSAMENTO E ACABAMENTO.</v>
      </c>
      <c r="C323" s="346"/>
      <c r="D323" s="346"/>
      <c r="E323" s="346"/>
      <c r="F323" s="346"/>
      <c r="G323" s="346"/>
      <c r="H323" s="346"/>
      <c r="I323" s="346"/>
      <c r="J323" s="346"/>
      <c r="K323" s="346"/>
      <c r="L323" s="346"/>
      <c r="M323" s="347"/>
    </row>
    <row r="324" spans="1:13" ht="15.75">
      <c r="A324" s="120"/>
      <c r="B324" s="121"/>
      <c r="C324" s="122"/>
      <c r="D324" s="123"/>
      <c r="E324" s="123"/>
      <c r="F324" s="123"/>
      <c r="G324" s="123"/>
      <c r="H324" s="123"/>
      <c r="I324" s="123"/>
      <c r="J324" s="123"/>
      <c r="K324" s="123"/>
      <c r="L324" s="123"/>
      <c r="M324" s="124"/>
    </row>
    <row r="325" spans="1:13" ht="15.75">
      <c r="A325" s="120"/>
      <c r="B325" s="121"/>
      <c r="C325" s="122"/>
      <c r="D325" s="123"/>
      <c r="E325" s="123"/>
      <c r="F325" s="123"/>
      <c r="G325" s="123"/>
      <c r="H325" s="123">
        <v>8.84</v>
      </c>
      <c r="I325" s="123"/>
      <c r="J325" s="123"/>
      <c r="K325" s="123"/>
      <c r="L325" s="123"/>
      <c r="M325" s="124"/>
    </row>
    <row r="326" spans="1:13" ht="15.75">
      <c r="A326" s="120"/>
      <c r="B326" s="121"/>
      <c r="C326" s="122"/>
      <c r="D326" s="123"/>
      <c r="E326" s="123"/>
      <c r="F326" s="123"/>
      <c r="G326" s="123"/>
      <c r="H326" s="123"/>
      <c r="I326" s="123"/>
      <c r="J326" s="123"/>
      <c r="K326" s="123"/>
      <c r="L326" s="123"/>
      <c r="M326" s="124"/>
    </row>
    <row r="327" spans="1:13" ht="15.75">
      <c r="A327" s="125"/>
      <c r="B327" s="126" t="s">
        <v>206</v>
      </c>
      <c r="C327" s="127"/>
      <c r="D327" s="126"/>
      <c r="E327" s="126"/>
      <c r="F327" s="126"/>
      <c r="G327" s="127"/>
      <c r="H327" s="126">
        <f>H325</f>
        <v>8.84</v>
      </c>
      <c r="I327" s="128"/>
      <c r="J327" s="127"/>
      <c r="K327" s="128"/>
      <c r="L327" s="128"/>
      <c r="M327" s="129" t="str">
        <f>Orçamento!E58</f>
        <v>m³</v>
      </c>
    </row>
    <row r="329" spans="1:13" ht="15.75">
      <c r="A329" s="114" t="str">
        <f>Orçamento!A59</f>
        <v>5.2</v>
      </c>
      <c r="B329" s="115" t="str">
        <f>Orçamento!D59</f>
        <v>CONCRETO ARMADO - LAJES E PILARES</v>
      </c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7"/>
    </row>
    <row r="330" spans="1:13" ht="15.75">
      <c r="A330" s="119" t="str">
        <f>Orçamento!A60</f>
        <v>5.2.1</v>
      </c>
      <c r="B330" s="346" t="str">
        <f>Orçamento!D60</f>
        <v>MONTAGEM E DESMONTAGEM DE FÔRMA DE PILARES RETANGULARES E ESTRUTURAS SIMILARES, PÉ-DIREITO DUPLO, EM CHAPA DE MADEIRA COMPENSADA PLASTIFICADA, 12 UTILIZAÇÕES.</v>
      </c>
      <c r="C330" s="346"/>
      <c r="D330" s="346"/>
      <c r="E330" s="346"/>
      <c r="F330" s="346"/>
      <c r="G330" s="346"/>
      <c r="H330" s="346"/>
      <c r="I330" s="346"/>
      <c r="J330" s="346"/>
      <c r="K330" s="346"/>
      <c r="L330" s="346"/>
      <c r="M330" s="347"/>
    </row>
    <row r="331" spans="1:13" ht="15.75">
      <c r="A331" s="120"/>
      <c r="B331" s="121"/>
      <c r="C331" s="122"/>
      <c r="D331" s="123"/>
      <c r="E331" s="123"/>
      <c r="F331" s="123"/>
      <c r="G331" s="123"/>
      <c r="H331" s="123"/>
      <c r="I331" s="123"/>
      <c r="J331" s="123"/>
      <c r="K331" s="123"/>
      <c r="L331" s="123"/>
      <c r="M331" s="124"/>
    </row>
    <row r="332" spans="1:13" ht="15.75">
      <c r="A332" s="120"/>
      <c r="B332" s="121"/>
      <c r="C332" s="122"/>
      <c r="D332" s="123"/>
      <c r="E332" s="123"/>
      <c r="F332" s="123"/>
      <c r="G332" s="123">
        <v>158.4</v>
      </c>
      <c r="H332" s="123"/>
      <c r="I332" s="123"/>
      <c r="J332" s="123"/>
      <c r="K332" s="123"/>
      <c r="L332" s="123"/>
      <c r="M332" s="124"/>
    </row>
    <row r="333" spans="1:13" ht="15.75">
      <c r="A333" s="120"/>
      <c r="B333" s="121"/>
      <c r="C333" s="122"/>
      <c r="D333" s="123"/>
      <c r="E333" s="123"/>
      <c r="F333" s="123"/>
      <c r="G333" s="123">
        <v>19.75</v>
      </c>
      <c r="H333" s="123"/>
      <c r="I333" s="123"/>
      <c r="J333" s="123"/>
      <c r="K333" s="123"/>
      <c r="L333" s="123"/>
      <c r="M333" s="124"/>
    </row>
    <row r="334" spans="1:13" ht="15.75">
      <c r="A334" s="120"/>
      <c r="B334" s="121"/>
      <c r="C334" s="122"/>
      <c r="D334" s="123"/>
      <c r="E334" s="123"/>
      <c r="F334" s="123"/>
      <c r="G334" s="123">
        <v>9.5</v>
      </c>
      <c r="H334" s="123"/>
      <c r="I334" s="123"/>
      <c r="J334" s="123"/>
      <c r="K334" s="123"/>
      <c r="L334" s="123"/>
      <c r="M334" s="124"/>
    </row>
    <row r="335" spans="1:13" ht="15.75">
      <c r="A335" s="120"/>
      <c r="B335" s="121"/>
      <c r="C335" s="122"/>
      <c r="D335" s="123"/>
      <c r="E335" s="123"/>
      <c r="F335" s="123"/>
      <c r="G335" s="123"/>
      <c r="H335" s="123"/>
      <c r="I335" s="123"/>
      <c r="J335" s="123"/>
      <c r="K335" s="123"/>
      <c r="L335" s="123"/>
      <c r="M335" s="124"/>
    </row>
    <row r="336" spans="1:13" ht="15.75">
      <c r="A336" s="125"/>
      <c r="B336" s="126" t="s">
        <v>206</v>
      </c>
      <c r="C336" s="127"/>
      <c r="D336" s="126"/>
      <c r="E336" s="126"/>
      <c r="F336" s="126"/>
      <c r="G336" s="127">
        <f>SUM(G332:G335)</f>
        <v>187.65</v>
      </c>
      <c r="H336" s="133"/>
      <c r="I336" s="128"/>
      <c r="J336" s="127"/>
      <c r="K336" s="128"/>
      <c r="L336" s="128"/>
      <c r="M336" s="129" t="str">
        <f>Orçamento!E60</f>
        <v>m²</v>
      </c>
    </row>
    <row r="338" spans="1:13" ht="30.75" customHeight="1">
      <c r="A338" s="119" t="str">
        <f>Orçamento!A61</f>
        <v>5.2.2</v>
      </c>
      <c r="B338" s="346" t="str">
        <f>Orçamento!D61</f>
        <v>ARMAÇÃO DE PILAR OU VIGA DE ESTRUTURA CONVENCIONAL DE CONCRETO ARMADO UTILIZANDO AÇO CA-60 DE 5,0 MM - MONTAGEM.</v>
      </c>
      <c r="C338" s="346"/>
      <c r="D338" s="346"/>
      <c r="E338" s="346"/>
      <c r="F338" s="346"/>
      <c r="G338" s="346"/>
      <c r="H338" s="346"/>
      <c r="I338" s="346"/>
      <c r="J338" s="346"/>
      <c r="K338" s="346"/>
      <c r="L338" s="346"/>
      <c r="M338" s="347"/>
    </row>
    <row r="339" spans="1:13" ht="15.75">
      <c r="A339" s="120"/>
      <c r="B339" s="121"/>
      <c r="C339" s="122"/>
      <c r="D339" s="123"/>
      <c r="E339" s="123"/>
      <c r="F339" s="123"/>
      <c r="G339" s="123"/>
      <c r="H339" s="123"/>
      <c r="I339" s="123"/>
      <c r="J339" s="123"/>
      <c r="K339" s="123"/>
      <c r="L339" s="123"/>
      <c r="M339" s="124"/>
    </row>
    <row r="340" spans="1:13" ht="15.75">
      <c r="A340" s="120"/>
      <c r="B340" s="121"/>
      <c r="C340" s="122"/>
      <c r="D340" s="123"/>
      <c r="E340" s="123"/>
      <c r="F340" s="123"/>
      <c r="G340" s="123"/>
      <c r="H340" s="123"/>
      <c r="I340" s="123">
        <v>272</v>
      </c>
      <c r="J340" s="123"/>
      <c r="K340" s="123"/>
      <c r="L340" s="123"/>
      <c r="M340" s="124"/>
    </row>
    <row r="341" spans="1:13" ht="15.75">
      <c r="A341" s="120"/>
      <c r="B341" s="121"/>
      <c r="C341" s="122"/>
      <c r="D341" s="123"/>
      <c r="E341" s="123"/>
      <c r="F341" s="123"/>
      <c r="G341" s="123"/>
      <c r="H341" s="123"/>
      <c r="I341" s="123">
        <v>32.5</v>
      </c>
      <c r="J341" s="123"/>
      <c r="K341" s="123"/>
      <c r="L341" s="123"/>
      <c r="M341" s="124"/>
    </row>
    <row r="342" spans="1:13" ht="15.75">
      <c r="A342" s="120"/>
      <c r="B342" s="121"/>
      <c r="C342" s="122"/>
      <c r="D342" s="123"/>
      <c r="E342" s="123"/>
      <c r="F342" s="123"/>
      <c r="G342" s="123"/>
      <c r="H342" s="123"/>
      <c r="I342" s="123">
        <v>15.7</v>
      </c>
      <c r="J342" s="123"/>
      <c r="K342" s="123"/>
      <c r="L342" s="123"/>
      <c r="M342" s="124"/>
    </row>
    <row r="343" spans="1:13" ht="15.75">
      <c r="A343" s="120"/>
      <c r="B343" s="121"/>
      <c r="C343" s="122"/>
      <c r="D343" s="123"/>
      <c r="E343" s="123"/>
      <c r="F343" s="123"/>
      <c r="G343" s="123"/>
      <c r="H343" s="123"/>
      <c r="I343" s="123"/>
      <c r="J343" s="123"/>
      <c r="K343" s="123"/>
      <c r="L343" s="123"/>
      <c r="M343" s="124"/>
    </row>
    <row r="344" spans="1:13" ht="15.75">
      <c r="A344" s="125"/>
      <c r="B344" s="126" t="s">
        <v>206</v>
      </c>
      <c r="C344" s="127"/>
      <c r="D344" s="126"/>
      <c r="E344" s="126"/>
      <c r="F344" s="126"/>
      <c r="G344" s="127"/>
      <c r="H344" s="132"/>
      <c r="I344" s="126">
        <f>SUM(I340:I343)</f>
        <v>320.2</v>
      </c>
      <c r="J344" s="127"/>
      <c r="K344" s="128"/>
      <c r="L344" s="128"/>
      <c r="M344" s="129" t="str">
        <f>Orçamento!E61</f>
        <v>kg</v>
      </c>
    </row>
    <row r="345" spans="1:13">
      <c r="A345" s="130"/>
      <c r="B345" s="131"/>
      <c r="C345" s="131"/>
      <c r="D345" s="131"/>
      <c r="E345" s="131"/>
      <c r="F345" s="131"/>
      <c r="G345" s="131"/>
      <c r="H345" s="131"/>
      <c r="I345" s="131"/>
      <c r="J345" s="131"/>
    </row>
    <row r="346" spans="1:13">
      <c r="A346" s="130"/>
      <c r="B346" s="131"/>
      <c r="C346" s="131"/>
      <c r="D346" s="131"/>
      <c r="E346" s="131"/>
      <c r="F346" s="131"/>
      <c r="G346" s="131"/>
      <c r="H346" s="131"/>
      <c r="I346" s="131"/>
      <c r="J346" s="131"/>
    </row>
    <row r="347" spans="1:13" ht="34.5" customHeight="1">
      <c r="A347" s="119" t="str">
        <f>Orçamento!A62</f>
        <v>5.2.3</v>
      </c>
      <c r="B347" s="346" t="str">
        <f>Orçamento!D62</f>
        <v>ARMAÇÃO DE PILAR OU VIGA DE ESTRUTURA CONVENCIONAL DE CONCRETO ARMADO UTILIZANDO AÇO CA-50 DE 6,3 MM - MONTAGEM.</v>
      </c>
      <c r="C347" s="346"/>
      <c r="D347" s="346"/>
      <c r="E347" s="346"/>
      <c r="F347" s="346"/>
      <c r="G347" s="346"/>
      <c r="H347" s="346"/>
      <c r="I347" s="346"/>
      <c r="J347" s="346"/>
      <c r="K347" s="346"/>
      <c r="L347" s="346"/>
      <c r="M347" s="347"/>
    </row>
    <row r="348" spans="1:13" ht="15.75">
      <c r="A348" s="120"/>
      <c r="B348" s="121"/>
      <c r="C348" s="122"/>
      <c r="D348" s="123"/>
      <c r="E348" s="123"/>
      <c r="F348" s="123"/>
      <c r="G348" s="123"/>
      <c r="H348" s="123"/>
      <c r="I348" s="123"/>
      <c r="J348" s="123"/>
      <c r="K348" s="123"/>
      <c r="L348" s="123"/>
      <c r="M348" s="124"/>
    </row>
    <row r="349" spans="1:13" ht="15.75">
      <c r="A349" s="120"/>
      <c r="B349" s="121"/>
      <c r="C349" s="122"/>
      <c r="D349" s="123"/>
      <c r="E349" s="123"/>
      <c r="F349" s="123"/>
      <c r="G349" s="123"/>
      <c r="H349" s="123"/>
      <c r="I349" s="123">
        <v>19.899999999999999</v>
      </c>
      <c r="J349" s="123"/>
      <c r="K349" s="123"/>
      <c r="L349" s="123"/>
      <c r="M349" s="124"/>
    </row>
    <row r="350" spans="1:13" ht="15.75">
      <c r="A350" s="120"/>
      <c r="B350" s="121"/>
      <c r="C350" s="122"/>
      <c r="D350" s="123"/>
      <c r="E350" s="123"/>
      <c r="F350" s="123"/>
      <c r="G350" s="123"/>
      <c r="H350" s="123"/>
      <c r="I350" s="123">
        <v>98.6</v>
      </c>
      <c r="J350" s="123"/>
      <c r="K350" s="123"/>
      <c r="L350" s="123"/>
      <c r="M350" s="124"/>
    </row>
    <row r="351" spans="1:13" ht="15.75">
      <c r="A351" s="120"/>
      <c r="B351" s="121"/>
      <c r="C351" s="122"/>
      <c r="D351" s="123"/>
      <c r="E351" s="123"/>
      <c r="F351" s="123"/>
      <c r="G351" s="123"/>
      <c r="H351" s="123"/>
      <c r="I351" s="123"/>
      <c r="J351" s="123"/>
      <c r="K351" s="123"/>
      <c r="L351" s="123"/>
      <c r="M351" s="124"/>
    </row>
    <row r="352" spans="1:13" ht="15.75">
      <c r="A352" s="125"/>
      <c r="B352" s="126" t="s">
        <v>206</v>
      </c>
      <c r="C352" s="127"/>
      <c r="D352" s="126"/>
      <c r="E352" s="126"/>
      <c r="F352" s="126"/>
      <c r="G352" s="127"/>
      <c r="H352" s="133"/>
      <c r="I352" s="126">
        <f>SUM(I349:I351)</f>
        <v>118.5</v>
      </c>
      <c r="J352" s="127"/>
      <c r="K352" s="128"/>
      <c r="L352" s="128"/>
      <c r="M352" s="129" t="s">
        <v>36</v>
      </c>
    </row>
    <row r="354" spans="1:13" ht="30.75" customHeight="1">
      <c r="A354" s="119" t="str">
        <f>Orçamento!A63</f>
        <v>5.2.4</v>
      </c>
      <c r="B354" s="346" t="str">
        <f>Orçamento!D63</f>
        <v xml:space="preserve">ARMAÇÃO DE PILAR OU VIGA DE ESTRUTURA CONVENCIONAL DE CONCRETO ARMADO UTILIZANDO AÇO CA-50 DE 10,0 MM - MONTAGEM. </v>
      </c>
      <c r="C354" s="346"/>
      <c r="D354" s="346"/>
      <c r="E354" s="346"/>
      <c r="F354" s="346"/>
      <c r="G354" s="346"/>
      <c r="H354" s="346"/>
      <c r="I354" s="346"/>
      <c r="J354" s="346"/>
      <c r="K354" s="346"/>
      <c r="L354" s="346"/>
      <c r="M354" s="347"/>
    </row>
    <row r="355" spans="1:13" ht="15.75">
      <c r="A355" s="120"/>
      <c r="B355" s="121"/>
      <c r="C355" s="122"/>
      <c r="D355" s="123"/>
      <c r="E355" s="123"/>
      <c r="F355" s="123"/>
      <c r="G355" s="123"/>
      <c r="H355" s="123"/>
      <c r="I355" s="123"/>
      <c r="J355" s="123"/>
      <c r="K355" s="123"/>
      <c r="L355" s="123"/>
      <c r="M355" s="124"/>
    </row>
    <row r="356" spans="1:13" ht="15.75">
      <c r="A356" s="120"/>
      <c r="B356" s="121"/>
      <c r="C356" s="122"/>
      <c r="D356" s="123"/>
      <c r="E356" s="123"/>
      <c r="F356" s="123"/>
      <c r="G356" s="123"/>
      <c r="H356" s="123"/>
      <c r="I356" s="123">
        <v>172</v>
      </c>
      <c r="J356" s="123"/>
      <c r="K356" s="123"/>
      <c r="L356" s="123"/>
      <c r="M356" s="124"/>
    </row>
    <row r="357" spans="1:13" ht="15.75">
      <c r="A357" s="120"/>
      <c r="B357" s="121"/>
      <c r="C357" s="122"/>
      <c r="D357" s="123"/>
      <c r="E357" s="123"/>
      <c r="F357" s="123"/>
      <c r="G357" s="123"/>
      <c r="H357" s="123"/>
      <c r="I357" s="123"/>
      <c r="J357" s="123"/>
      <c r="K357" s="123"/>
      <c r="L357" s="123"/>
      <c r="M357" s="124"/>
    </row>
    <row r="358" spans="1:13" ht="15.75">
      <c r="A358" s="125"/>
      <c r="B358" s="126" t="s">
        <v>206</v>
      </c>
      <c r="C358" s="127"/>
      <c r="D358" s="126"/>
      <c r="E358" s="126"/>
      <c r="F358" s="126"/>
      <c r="G358" s="127"/>
      <c r="H358" s="133"/>
      <c r="I358" s="126">
        <f>I356</f>
        <v>172</v>
      </c>
      <c r="J358" s="127"/>
      <c r="K358" s="128"/>
      <c r="L358" s="128"/>
      <c r="M358" s="129" t="str">
        <f>Orçamento!E63</f>
        <v>kg</v>
      </c>
    </row>
    <row r="360" spans="1:13" ht="35.25" customHeight="1">
      <c r="A360" s="119" t="str">
        <f>Orçamento!A64</f>
        <v>5.2.5</v>
      </c>
      <c r="B360" s="346" t="str">
        <f>Orçamento!D64</f>
        <v xml:space="preserve">ARMAÇÃO DE PILAR OU VIGA DE ESTRUTURA CONVENCIONAL DE CONCRETO ARMADO UTILIZANDO AÇO CA-50 DE 12,5 MM - MONTAGEM. </v>
      </c>
      <c r="C360" s="346"/>
      <c r="D360" s="346"/>
      <c r="E360" s="346"/>
      <c r="F360" s="346"/>
      <c r="G360" s="346"/>
      <c r="H360" s="346"/>
      <c r="I360" s="346"/>
      <c r="J360" s="346"/>
      <c r="K360" s="346"/>
      <c r="L360" s="346"/>
      <c r="M360" s="347"/>
    </row>
    <row r="361" spans="1:13" ht="15.75">
      <c r="A361" s="120"/>
      <c r="B361" s="121"/>
      <c r="C361" s="122"/>
      <c r="D361" s="123"/>
      <c r="E361" s="123"/>
      <c r="F361" s="123"/>
      <c r="G361" s="123"/>
      <c r="H361" s="123"/>
      <c r="I361" s="123"/>
      <c r="J361" s="123"/>
      <c r="K361" s="123"/>
      <c r="L361" s="123"/>
      <c r="M361" s="124"/>
    </row>
    <row r="362" spans="1:13" ht="15.75">
      <c r="A362" s="120"/>
      <c r="B362" s="121"/>
      <c r="C362" s="122"/>
      <c r="D362" s="123"/>
      <c r="E362" s="123"/>
      <c r="F362" s="123"/>
      <c r="G362" s="123"/>
      <c r="H362" s="123"/>
      <c r="I362" s="123">
        <v>927.8</v>
      </c>
      <c r="J362" s="123"/>
      <c r="K362" s="123"/>
      <c r="L362" s="123"/>
      <c r="M362" s="124"/>
    </row>
    <row r="363" spans="1:13" ht="15.75">
      <c r="A363" s="120"/>
      <c r="B363" s="121"/>
      <c r="C363" s="122"/>
      <c r="D363" s="123"/>
      <c r="E363" s="123"/>
      <c r="F363" s="123"/>
      <c r="G363" s="123"/>
      <c r="H363" s="123"/>
      <c r="I363" s="123">
        <v>243.6</v>
      </c>
      <c r="J363" s="123"/>
      <c r="K363" s="123"/>
      <c r="L363" s="123"/>
      <c r="M363" s="124"/>
    </row>
    <row r="364" spans="1:13" ht="15.75">
      <c r="A364" s="120"/>
      <c r="B364" s="121"/>
      <c r="C364" s="122"/>
      <c r="D364" s="123"/>
      <c r="E364" s="123"/>
      <c r="F364" s="123"/>
      <c r="G364" s="123"/>
      <c r="H364" s="123"/>
      <c r="I364" s="123">
        <v>103</v>
      </c>
      <c r="J364" s="123"/>
      <c r="K364" s="123"/>
      <c r="L364" s="123"/>
      <c r="M364" s="124"/>
    </row>
    <row r="365" spans="1:13" ht="15.75">
      <c r="A365" s="120"/>
      <c r="B365" s="121"/>
      <c r="C365" s="122"/>
      <c r="D365" s="123"/>
      <c r="E365" s="123"/>
      <c r="F365" s="123"/>
      <c r="G365" s="123"/>
      <c r="H365" s="123"/>
      <c r="I365" s="123">
        <v>458.2</v>
      </c>
      <c r="J365" s="123"/>
      <c r="K365" s="123"/>
      <c r="L365" s="123"/>
      <c r="M365" s="124"/>
    </row>
    <row r="366" spans="1:13" ht="15.75">
      <c r="A366" s="120"/>
      <c r="B366" s="121"/>
      <c r="C366" s="122"/>
      <c r="D366" s="123"/>
      <c r="E366" s="123"/>
      <c r="F366" s="123"/>
      <c r="G366" s="123"/>
      <c r="H366" s="123"/>
      <c r="I366" s="123"/>
      <c r="J366" s="123"/>
      <c r="K366" s="123"/>
      <c r="L366" s="123"/>
      <c r="M366" s="124"/>
    </row>
    <row r="367" spans="1:13" ht="15.75">
      <c r="A367" s="125"/>
      <c r="B367" s="126" t="s">
        <v>206</v>
      </c>
      <c r="C367" s="127"/>
      <c r="D367" s="126"/>
      <c r="E367" s="126"/>
      <c r="F367" s="126"/>
      <c r="G367" s="127"/>
      <c r="H367" s="133"/>
      <c r="I367" s="126">
        <f>SUM(I362:I366)</f>
        <v>1732.6</v>
      </c>
      <c r="J367" s="127"/>
      <c r="K367" s="128"/>
      <c r="L367" s="128"/>
      <c r="M367" s="129" t="s">
        <v>36</v>
      </c>
    </row>
    <row r="371" spans="1:13" ht="15.75">
      <c r="A371" s="119" t="str">
        <f>Orçamento!A65</f>
        <v>5.2.6</v>
      </c>
      <c r="B371" s="346" t="str">
        <f>Orçamento!D65</f>
        <v xml:space="preserve">CONCRETAGEM DE PILARES, FCK = 25 MPA, COM USO DE BOMBA - LANÇAMENTO, ADENSAMENTO E ACABAMENTO. </v>
      </c>
      <c r="C371" s="346"/>
      <c r="D371" s="346"/>
      <c r="E371" s="346"/>
      <c r="F371" s="346"/>
      <c r="G371" s="346"/>
      <c r="H371" s="346"/>
      <c r="I371" s="346"/>
      <c r="J371" s="346"/>
      <c r="K371" s="346"/>
      <c r="L371" s="346"/>
      <c r="M371" s="347"/>
    </row>
    <row r="372" spans="1:13" ht="15.75">
      <c r="A372" s="120"/>
      <c r="B372" s="121"/>
      <c r="C372" s="122"/>
      <c r="D372" s="123"/>
      <c r="E372" s="123"/>
      <c r="F372" s="123"/>
      <c r="G372" s="123"/>
      <c r="H372" s="123"/>
      <c r="I372" s="123"/>
      <c r="J372" s="123"/>
      <c r="K372" s="123"/>
      <c r="L372" s="123"/>
      <c r="M372" s="124"/>
    </row>
    <row r="373" spans="1:13" ht="15.75">
      <c r="A373" s="120"/>
      <c r="B373" s="121"/>
      <c r="C373" s="122"/>
      <c r="D373" s="123"/>
      <c r="E373" s="123"/>
      <c r="F373" s="123"/>
      <c r="G373" s="123"/>
      <c r="H373" s="123">
        <v>10.96</v>
      </c>
      <c r="I373" s="123"/>
      <c r="J373" s="123"/>
      <c r="K373" s="123"/>
      <c r="L373" s="123"/>
      <c r="M373" s="124"/>
    </row>
    <row r="374" spans="1:13" ht="15.75">
      <c r="A374" s="120"/>
      <c r="B374" s="121"/>
      <c r="C374" s="122"/>
      <c r="D374" s="123"/>
      <c r="E374" s="123"/>
      <c r="F374" s="123"/>
      <c r="G374" s="123"/>
      <c r="H374" s="123">
        <v>1.5</v>
      </c>
      <c r="I374" s="123"/>
      <c r="J374" s="123"/>
      <c r="K374" s="123"/>
      <c r="L374" s="123"/>
      <c r="M374" s="124"/>
    </row>
    <row r="375" spans="1:13" ht="15.75">
      <c r="A375" s="120"/>
      <c r="B375" s="121"/>
      <c r="C375" s="122"/>
      <c r="D375" s="123"/>
      <c r="E375" s="123"/>
      <c r="F375" s="123"/>
      <c r="G375" s="123"/>
      <c r="H375" s="123">
        <v>0.72</v>
      </c>
      <c r="I375" s="123"/>
      <c r="J375" s="123"/>
      <c r="K375" s="123"/>
      <c r="L375" s="123"/>
      <c r="M375" s="124"/>
    </row>
    <row r="376" spans="1:13" ht="15.75">
      <c r="A376" s="120"/>
      <c r="B376" s="121"/>
      <c r="C376" s="122"/>
      <c r="D376" s="123"/>
      <c r="E376" s="123"/>
      <c r="F376" s="123"/>
      <c r="G376" s="123"/>
      <c r="H376" s="123"/>
      <c r="I376" s="123"/>
      <c r="J376" s="123"/>
      <c r="K376" s="123"/>
      <c r="L376" s="123"/>
      <c r="M376" s="124"/>
    </row>
    <row r="377" spans="1:13" ht="15.75">
      <c r="A377" s="125"/>
      <c r="B377" s="126" t="s">
        <v>206</v>
      </c>
      <c r="C377" s="127"/>
      <c r="D377" s="126"/>
      <c r="E377" s="126"/>
      <c r="F377" s="126"/>
      <c r="G377" s="127"/>
      <c r="H377" s="126">
        <f>SUM(H373:H376)</f>
        <v>13.180000000000001</v>
      </c>
      <c r="I377" s="128"/>
      <c r="J377" s="127"/>
      <c r="K377" s="128"/>
      <c r="L377" s="128"/>
      <c r="M377" s="129" t="str">
        <f>Orçamento!E65</f>
        <v>m³</v>
      </c>
    </row>
    <row r="379" spans="1:13" ht="15.75">
      <c r="A379" s="119" t="str">
        <f>Orçamento!A66</f>
        <v>5.2.7</v>
      </c>
      <c r="B379" s="346" t="str">
        <f>Orçamento!D66</f>
        <v>LAJE PRÉ-MOLDADA UNIDIRECIONAL, BIAPOIADA, PARA FORRO, ENCHIMENTO EM CERÂMICA, VIGOTA CONVENCIONAL, ALTURA TOTAL DA LAJE (ENCHIMENTO+CAPA) = (8+3). </v>
      </c>
      <c r="C379" s="346"/>
      <c r="D379" s="346"/>
      <c r="E379" s="346"/>
      <c r="F379" s="346"/>
      <c r="G379" s="346"/>
      <c r="H379" s="346"/>
      <c r="I379" s="346"/>
      <c r="J379" s="346"/>
      <c r="K379" s="346"/>
      <c r="L379" s="346"/>
      <c r="M379" s="347"/>
    </row>
    <row r="380" spans="1:13" ht="15.75">
      <c r="A380" s="120"/>
      <c r="B380" s="121"/>
      <c r="C380" s="122"/>
      <c r="D380" s="123"/>
      <c r="E380" s="123"/>
      <c r="F380" s="123"/>
      <c r="G380" s="123"/>
      <c r="H380" s="123"/>
      <c r="I380" s="123"/>
      <c r="J380" s="123"/>
      <c r="K380" s="123"/>
      <c r="L380" s="123"/>
      <c r="M380" s="124"/>
    </row>
    <row r="381" spans="1:13" ht="15.75">
      <c r="A381" s="120"/>
      <c r="B381" s="121" t="s">
        <v>715</v>
      </c>
      <c r="C381" s="122"/>
      <c r="D381" s="123"/>
      <c r="E381" s="123"/>
      <c r="F381" s="123"/>
      <c r="G381" s="123">
        <v>30.36</v>
      </c>
      <c r="H381" s="123"/>
      <c r="I381" s="123"/>
      <c r="J381" s="123"/>
      <c r="K381" s="123"/>
      <c r="L381" s="123"/>
      <c r="M381" s="124"/>
    </row>
    <row r="382" spans="1:13" ht="15.75">
      <c r="A382" s="120"/>
      <c r="B382" s="121" t="s">
        <v>716</v>
      </c>
      <c r="C382" s="122"/>
      <c r="D382" s="123"/>
      <c r="E382" s="123"/>
      <c r="F382" s="123"/>
      <c r="G382" s="123">
        <v>88.68</v>
      </c>
      <c r="H382" s="123"/>
      <c r="I382" s="123"/>
      <c r="J382" s="123"/>
      <c r="K382" s="123"/>
      <c r="L382" s="123"/>
      <c r="M382" s="124"/>
    </row>
    <row r="383" spans="1:13" ht="15.75">
      <c r="A383" s="120"/>
      <c r="B383" s="121"/>
      <c r="C383" s="122"/>
      <c r="D383" s="123"/>
      <c r="E383" s="123"/>
      <c r="F383" s="123"/>
      <c r="G383" s="123"/>
      <c r="H383" s="123"/>
      <c r="I383" s="123"/>
      <c r="J383" s="123"/>
      <c r="K383" s="123"/>
      <c r="L383" s="123"/>
      <c r="M383" s="124"/>
    </row>
    <row r="384" spans="1:13" ht="15.75">
      <c r="A384" s="125"/>
      <c r="B384" s="126" t="s">
        <v>206</v>
      </c>
      <c r="C384" s="127"/>
      <c r="D384" s="126"/>
      <c r="E384" s="126"/>
      <c r="F384" s="126"/>
      <c r="G384" s="127">
        <f>SUM(G381:G383)</f>
        <v>119.04</v>
      </c>
      <c r="H384" s="126"/>
      <c r="I384" s="128"/>
      <c r="J384" s="127"/>
      <c r="K384" s="128"/>
      <c r="L384" s="128"/>
      <c r="M384" s="129" t="str">
        <f>Orçamento!E66</f>
        <v>m²</v>
      </c>
    </row>
    <row r="386" spans="1:13" ht="15.75">
      <c r="A386" s="114" t="str">
        <f>Orçamento!A67</f>
        <v>5.3</v>
      </c>
      <c r="B386" s="115" t="str">
        <f>Orçamento!D67</f>
        <v>CONCRETO ARMADO - ARQUIBANCADAS E BANCOS</v>
      </c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7"/>
    </row>
    <row r="387" spans="1:13" ht="15.75">
      <c r="A387" s="119" t="str">
        <f>Orçamento!A68</f>
        <v>5.3.1</v>
      </c>
      <c r="B387" s="346" t="str">
        <f>Orçamento!D68</f>
        <v>MONTAGEM E DESMONTAGEM DE FÔRMA DE LAJE MACIÇA, PÉ-DIREITO DUPLO, EM CHAPA DE MADEIRA COMPENSADA PLASTIFICADA, 12 UTILIZAÇÕES.</v>
      </c>
      <c r="C387" s="346"/>
      <c r="D387" s="346"/>
      <c r="E387" s="346"/>
      <c r="F387" s="346"/>
      <c r="G387" s="346"/>
      <c r="H387" s="346"/>
      <c r="I387" s="346"/>
      <c r="J387" s="346"/>
      <c r="K387" s="346"/>
      <c r="L387" s="346"/>
      <c r="M387" s="347"/>
    </row>
    <row r="388" spans="1:13" ht="15.75">
      <c r="A388" s="120"/>
      <c r="B388" s="121"/>
      <c r="C388" s="122"/>
      <c r="D388" s="123"/>
      <c r="E388" s="123"/>
      <c r="F388" s="123"/>
      <c r="G388" s="123"/>
      <c r="H388" s="123"/>
      <c r="I388" s="123"/>
      <c r="J388" s="123"/>
      <c r="K388" s="123"/>
      <c r="L388" s="123"/>
      <c r="M388" s="124"/>
    </row>
    <row r="389" spans="1:13" ht="15.75">
      <c r="A389" s="120"/>
      <c r="B389" s="121"/>
      <c r="C389" s="122"/>
      <c r="D389" s="123"/>
      <c r="E389" s="123"/>
      <c r="F389" s="123"/>
      <c r="G389" s="123">
        <v>111.8</v>
      </c>
      <c r="H389" s="123"/>
      <c r="I389" s="123"/>
      <c r="J389" s="123"/>
      <c r="K389" s="123"/>
      <c r="L389" s="123"/>
      <c r="M389" s="124"/>
    </row>
    <row r="390" spans="1:13" ht="15.75">
      <c r="A390" s="120"/>
      <c r="B390" s="121"/>
      <c r="C390" s="122"/>
      <c r="D390" s="123"/>
      <c r="E390" s="123"/>
      <c r="F390" s="123"/>
      <c r="G390" s="123"/>
      <c r="H390" s="123"/>
      <c r="I390" s="123"/>
      <c r="J390" s="123"/>
      <c r="K390" s="123"/>
      <c r="L390" s="123"/>
      <c r="M390" s="124"/>
    </row>
    <row r="391" spans="1:13" ht="15.75">
      <c r="A391" s="125"/>
      <c r="B391" s="126" t="s">
        <v>206</v>
      </c>
      <c r="C391" s="127"/>
      <c r="D391" s="126"/>
      <c r="E391" s="126"/>
      <c r="F391" s="126"/>
      <c r="G391" s="127">
        <f>SUM(G388:G390)</f>
        <v>111.8</v>
      </c>
      <c r="H391" s="133"/>
      <c r="I391" s="128"/>
      <c r="J391" s="127"/>
      <c r="K391" s="128"/>
      <c r="L391" s="128"/>
      <c r="M391" s="129" t="str">
        <f>Orçamento!E68</f>
        <v>m²</v>
      </c>
    </row>
    <row r="393" spans="1:13" ht="15.75">
      <c r="A393" s="119" t="str">
        <f>Orçamento!A69</f>
        <v>5.3.2</v>
      </c>
      <c r="B393" s="346" t="str">
        <f>Orçamento!D69</f>
        <v>ARMAÇÃO DE ESTRUTURAS DE CONCRETO ARMADO, EXCETO VIGAS, PILARES, LAJES E FUNDAÇÕES, UTILIZANDO AÇO CA-60 DE 5,0 MM - MONTAGEM.</v>
      </c>
      <c r="C393" s="346"/>
      <c r="D393" s="346"/>
      <c r="E393" s="346"/>
      <c r="F393" s="346"/>
      <c r="G393" s="346"/>
      <c r="H393" s="346"/>
      <c r="I393" s="346"/>
      <c r="J393" s="346"/>
      <c r="K393" s="346"/>
      <c r="L393" s="346"/>
      <c r="M393" s="347"/>
    </row>
    <row r="394" spans="1:13" ht="15.75">
      <c r="A394" s="120"/>
      <c r="B394" s="121"/>
      <c r="C394" s="122"/>
      <c r="D394" s="123"/>
      <c r="E394" s="123"/>
      <c r="F394" s="123"/>
      <c r="G394" s="123"/>
      <c r="H394" s="123"/>
      <c r="I394" s="123"/>
      <c r="J394" s="123"/>
      <c r="K394" s="123"/>
      <c r="L394" s="123"/>
      <c r="M394" s="124"/>
    </row>
    <row r="395" spans="1:13" ht="15.75">
      <c r="A395" s="120"/>
      <c r="B395" s="121"/>
      <c r="C395" s="122"/>
      <c r="D395" s="123"/>
      <c r="E395" s="123"/>
      <c r="F395" s="123"/>
      <c r="G395" s="123"/>
      <c r="H395" s="123"/>
      <c r="I395" s="123">
        <v>135.38999999999999</v>
      </c>
      <c r="J395" s="123"/>
      <c r="K395" s="123"/>
      <c r="L395" s="123"/>
      <c r="M395" s="124"/>
    </row>
    <row r="396" spans="1:13" ht="15.75">
      <c r="A396" s="120"/>
      <c r="B396" s="121"/>
      <c r="C396" s="122"/>
      <c r="D396" s="123"/>
      <c r="E396" s="123"/>
      <c r="F396" s="123"/>
      <c r="G396" s="123"/>
      <c r="H396" s="123"/>
      <c r="I396" s="123"/>
      <c r="J396" s="123"/>
      <c r="K396" s="123"/>
      <c r="L396" s="123"/>
      <c r="M396" s="124"/>
    </row>
    <row r="397" spans="1:13" ht="15.75">
      <c r="A397" s="125"/>
      <c r="B397" s="126" t="s">
        <v>206</v>
      </c>
      <c r="C397" s="127"/>
      <c r="D397" s="126"/>
      <c r="E397" s="126"/>
      <c r="F397" s="126"/>
      <c r="G397" s="127"/>
      <c r="H397" s="132"/>
      <c r="I397" s="126">
        <f>I395</f>
        <v>135.38999999999999</v>
      </c>
      <c r="J397" s="127"/>
      <c r="K397" s="128"/>
      <c r="L397" s="128"/>
      <c r="M397" s="129" t="str">
        <f>Orçamento!E69</f>
        <v>kg</v>
      </c>
    </row>
    <row r="398" spans="1:13">
      <c r="A398" s="130"/>
      <c r="B398" s="131"/>
      <c r="C398" s="131"/>
      <c r="D398" s="131"/>
      <c r="E398" s="131"/>
      <c r="F398" s="131"/>
      <c r="G398" s="131"/>
      <c r="H398" s="131"/>
      <c r="I398" s="131"/>
      <c r="J398" s="131"/>
    </row>
    <row r="399" spans="1:13">
      <c r="A399" s="130"/>
      <c r="B399" s="131"/>
      <c r="C399" s="131"/>
      <c r="D399" s="131"/>
      <c r="E399" s="131"/>
      <c r="F399" s="131"/>
      <c r="G399" s="131"/>
      <c r="H399" s="131"/>
      <c r="I399" s="131"/>
      <c r="J399" s="131"/>
    </row>
    <row r="400" spans="1:13" ht="15.75">
      <c r="A400" s="119" t="str">
        <f>Orçamento!A70</f>
        <v>5.3.3</v>
      </c>
      <c r="B400" s="346" t="str">
        <f>Orçamento!D70</f>
        <v>ARMAÇÃO DE ESTRUTURAS DE CONCRETO ARMADO, EXCETO VIGAS, PILARES, LAJES E FUNDAÇÕES, UTILIZANDO AÇO CA-50 DE 6,3 MM - MONTAGEM.</v>
      </c>
      <c r="C400" s="346"/>
      <c r="D400" s="346"/>
      <c r="E400" s="346"/>
      <c r="F400" s="346"/>
      <c r="G400" s="346"/>
      <c r="H400" s="346"/>
      <c r="I400" s="346"/>
      <c r="J400" s="346"/>
      <c r="K400" s="346"/>
      <c r="L400" s="346"/>
      <c r="M400" s="347"/>
    </row>
    <row r="401" spans="1:13" ht="15.75">
      <c r="A401" s="120"/>
      <c r="B401" s="121"/>
      <c r="C401" s="122"/>
      <c r="D401" s="123"/>
      <c r="E401" s="123"/>
      <c r="F401" s="123"/>
      <c r="G401" s="123"/>
      <c r="H401" s="123"/>
      <c r="I401" s="123"/>
      <c r="J401" s="123"/>
      <c r="K401" s="123"/>
      <c r="L401" s="123"/>
      <c r="M401" s="124"/>
    </row>
    <row r="402" spans="1:13" ht="15.75">
      <c r="A402" s="120"/>
      <c r="B402" s="121"/>
      <c r="C402" s="122"/>
      <c r="D402" s="123"/>
      <c r="E402" s="123"/>
      <c r="F402" s="123"/>
      <c r="G402" s="123"/>
      <c r="H402" s="123"/>
      <c r="I402" s="123">
        <v>95.93</v>
      </c>
      <c r="J402" s="123"/>
      <c r="K402" s="123"/>
      <c r="L402" s="123"/>
      <c r="M402" s="124"/>
    </row>
    <row r="403" spans="1:13" ht="15.75">
      <c r="A403" s="120"/>
      <c r="B403" s="121"/>
      <c r="C403" s="122"/>
      <c r="D403" s="123"/>
      <c r="E403" s="123"/>
      <c r="F403" s="123"/>
      <c r="G403" s="123"/>
      <c r="H403" s="123"/>
      <c r="I403" s="123"/>
      <c r="J403" s="123"/>
      <c r="K403" s="123"/>
      <c r="L403" s="123"/>
      <c r="M403" s="124"/>
    </row>
    <row r="404" spans="1:13" ht="15.75">
      <c r="A404" s="125"/>
      <c r="B404" s="126" t="s">
        <v>206</v>
      </c>
      <c r="C404" s="127"/>
      <c r="D404" s="126"/>
      <c r="E404" s="126"/>
      <c r="F404" s="126"/>
      <c r="G404" s="127"/>
      <c r="H404" s="133"/>
      <c r="I404" s="126">
        <f>I402</f>
        <v>95.93</v>
      </c>
      <c r="J404" s="127"/>
      <c r="K404" s="128"/>
      <c r="L404" s="128"/>
      <c r="M404" s="129" t="str">
        <f>Orçamento!E70</f>
        <v>kg</v>
      </c>
    </row>
    <row r="406" spans="1:13" ht="15.75">
      <c r="A406" s="119" t="str">
        <f>Orçamento!A71</f>
        <v>5.3.4</v>
      </c>
      <c r="B406" s="346" t="str">
        <f>Orçamento!D71</f>
        <v>ARMAÇÃO DE ESTRUTURAS DE CONCRETO ARMADO, EXCETO VIGAS, PILARES, LAJES E FUNDAÇÕES, UTILIZANDO AÇO CA-50 DE 8,0 MM - MONTAGEM</v>
      </c>
      <c r="C406" s="346"/>
      <c r="D406" s="346"/>
      <c r="E406" s="346"/>
      <c r="F406" s="346"/>
      <c r="G406" s="346"/>
      <c r="H406" s="346"/>
      <c r="I406" s="346"/>
      <c r="J406" s="346"/>
      <c r="K406" s="346"/>
      <c r="L406" s="346"/>
      <c r="M406" s="347"/>
    </row>
    <row r="407" spans="1:13" ht="15.75">
      <c r="A407" s="120"/>
      <c r="B407" s="121"/>
      <c r="C407" s="122"/>
      <c r="D407" s="123"/>
      <c r="E407" s="123"/>
      <c r="F407" s="123"/>
      <c r="G407" s="123"/>
      <c r="H407" s="123"/>
      <c r="I407" s="123"/>
      <c r="J407" s="123"/>
      <c r="K407" s="123"/>
      <c r="L407" s="123"/>
      <c r="M407" s="124"/>
    </row>
    <row r="408" spans="1:13" ht="15.75">
      <c r="A408" s="120"/>
      <c r="B408" s="121"/>
      <c r="C408" s="122"/>
      <c r="D408" s="123"/>
      <c r="E408" s="123"/>
      <c r="F408" s="123"/>
      <c r="G408" s="123"/>
      <c r="H408" s="123"/>
      <c r="I408" s="123">
        <v>60</v>
      </c>
      <c r="J408" s="123"/>
      <c r="K408" s="123"/>
      <c r="L408" s="123"/>
      <c r="M408" s="124"/>
    </row>
    <row r="409" spans="1:13" ht="15.75">
      <c r="A409" s="120"/>
      <c r="B409" s="121"/>
      <c r="C409" s="122"/>
      <c r="D409" s="123"/>
      <c r="E409" s="123"/>
      <c r="F409" s="123"/>
      <c r="G409" s="123"/>
      <c r="H409" s="123"/>
      <c r="I409" s="123"/>
      <c r="J409" s="123"/>
      <c r="K409" s="123"/>
      <c r="L409" s="123"/>
      <c r="M409" s="124"/>
    </row>
    <row r="410" spans="1:13" ht="15.75">
      <c r="A410" s="125"/>
      <c r="B410" s="126" t="s">
        <v>206</v>
      </c>
      <c r="C410" s="127"/>
      <c r="D410" s="126"/>
      <c r="E410" s="126"/>
      <c r="F410" s="126"/>
      <c r="G410" s="127"/>
      <c r="H410" s="133"/>
      <c r="I410" s="126">
        <f>I408</f>
        <v>60</v>
      </c>
      <c r="J410" s="127"/>
      <c r="K410" s="128"/>
      <c r="L410" s="128"/>
      <c r="M410" s="129" t="str">
        <f>Orçamento!E71</f>
        <v>kg</v>
      </c>
    </row>
    <row r="412" spans="1:13" ht="15.75">
      <c r="A412" s="119" t="str">
        <f>Orçamento!A72</f>
        <v>5.3.5</v>
      </c>
      <c r="B412" s="346" t="str">
        <f>Orçamento!D72</f>
        <v>ARMAÇÃO DE ESTRUTURAS DE CONCRETO ARMADO, EXCETO VIGAS, PILARES, LAJES E FUNDAÇÕES, UTILIZANDO AÇO CA-50 DE 10,0 MM - MONTAGEM.</v>
      </c>
      <c r="C412" s="346"/>
      <c r="D412" s="346"/>
      <c r="E412" s="346"/>
      <c r="F412" s="346"/>
      <c r="G412" s="346"/>
      <c r="H412" s="346"/>
      <c r="I412" s="346"/>
      <c r="J412" s="346"/>
      <c r="K412" s="346"/>
      <c r="L412" s="346"/>
      <c r="M412" s="347"/>
    </row>
    <row r="413" spans="1:13" ht="15.75">
      <c r="A413" s="120"/>
      <c r="B413" s="121"/>
      <c r="C413" s="122"/>
      <c r="D413" s="123"/>
      <c r="E413" s="123"/>
      <c r="F413" s="123"/>
      <c r="G413" s="123"/>
      <c r="H413" s="123"/>
      <c r="I413" s="123"/>
      <c r="J413" s="123"/>
      <c r="K413" s="123"/>
      <c r="L413" s="123"/>
      <c r="M413" s="124"/>
    </row>
    <row r="414" spans="1:13" ht="15.75">
      <c r="A414" s="120"/>
      <c r="B414" s="121"/>
      <c r="C414" s="122"/>
      <c r="D414" s="123"/>
      <c r="E414" s="123"/>
      <c r="F414" s="123"/>
      <c r="G414" s="123"/>
      <c r="H414" s="123"/>
      <c r="I414" s="123">
        <v>80</v>
      </c>
      <c r="J414" s="123"/>
      <c r="K414" s="123"/>
      <c r="L414" s="123"/>
      <c r="M414" s="124"/>
    </row>
    <row r="415" spans="1:13" ht="15.75">
      <c r="A415" s="120"/>
      <c r="B415" s="121"/>
      <c r="C415" s="122"/>
      <c r="D415" s="123"/>
      <c r="E415" s="123"/>
      <c r="F415" s="123"/>
      <c r="G415" s="123"/>
      <c r="H415" s="123"/>
      <c r="I415" s="123"/>
      <c r="J415" s="123"/>
      <c r="K415" s="123"/>
      <c r="L415" s="123"/>
      <c r="M415" s="124"/>
    </row>
    <row r="416" spans="1:13" ht="15.75">
      <c r="A416" s="125"/>
      <c r="B416" s="126" t="s">
        <v>206</v>
      </c>
      <c r="C416" s="127"/>
      <c r="D416" s="126"/>
      <c r="E416" s="126"/>
      <c r="F416" s="126"/>
      <c r="G416" s="127"/>
      <c r="H416" s="133"/>
      <c r="I416" s="126">
        <f>I414</f>
        <v>80</v>
      </c>
      <c r="J416" s="127"/>
      <c r="K416" s="128"/>
      <c r="L416" s="128"/>
      <c r="M416" s="129" t="str">
        <f>Orçamento!E72</f>
        <v>kg</v>
      </c>
    </row>
    <row r="418" spans="1:13" ht="15.75">
      <c r="A418" s="119" t="str">
        <f>Orçamento!A73</f>
        <v>5.3.6</v>
      </c>
      <c r="B418" s="346" t="str">
        <f>Orçamento!D73</f>
        <v>CONCRETO FCK = 25MPA, TRAÇO 1:2,3:2,7 (EM MASSA SECA DE CIMENTO/ AREIA MÉDIA/ BRITA 1) - PREPARO MECÂNICO COM BETONEIRA 600 L.</v>
      </c>
      <c r="C418" s="346"/>
      <c r="D418" s="346"/>
      <c r="E418" s="346"/>
      <c r="F418" s="346"/>
      <c r="G418" s="346"/>
      <c r="H418" s="346"/>
      <c r="I418" s="346"/>
      <c r="J418" s="346"/>
      <c r="K418" s="346"/>
      <c r="L418" s="346"/>
      <c r="M418" s="347"/>
    </row>
    <row r="419" spans="1:13" ht="15.75">
      <c r="A419" s="120"/>
      <c r="B419" s="121"/>
      <c r="C419" s="122"/>
      <c r="D419" s="123"/>
      <c r="E419" s="123"/>
      <c r="F419" s="123"/>
      <c r="G419" s="123"/>
      <c r="H419" s="123"/>
      <c r="I419" s="123"/>
      <c r="J419" s="123"/>
      <c r="K419" s="123"/>
      <c r="L419" s="123"/>
      <c r="M419" s="124"/>
    </row>
    <row r="420" spans="1:13" ht="15.75">
      <c r="A420" s="120"/>
      <c r="B420" s="121"/>
      <c r="C420" s="122"/>
      <c r="D420" s="123"/>
      <c r="E420" s="123"/>
      <c r="F420" s="123"/>
      <c r="G420" s="123"/>
      <c r="H420" s="123">
        <v>6.59</v>
      </c>
      <c r="I420" s="123"/>
      <c r="J420" s="123"/>
      <c r="K420" s="123"/>
      <c r="L420" s="123"/>
      <c r="M420" s="124"/>
    </row>
    <row r="421" spans="1:13" ht="15.75">
      <c r="A421" s="120"/>
      <c r="B421" s="121"/>
      <c r="C421" s="122"/>
      <c r="D421" s="123"/>
      <c r="E421" s="123"/>
      <c r="F421" s="123"/>
      <c r="G421" s="123"/>
      <c r="H421" s="123"/>
      <c r="I421" s="123"/>
      <c r="J421" s="123"/>
      <c r="K421" s="123"/>
      <c r="L421" s="123"/>
      <c r="M421" s="124"/>
    </row>
    <row r="422" spans="1:13" ht="15.75">
      <c r="A422" s="125"/>
      <c r="B422" s="126" t="s">
        <v>206</v>
      </c>
      <c r="C422" s="127"/>
      <c r="D422" s="126"/>
      <c r="E422" s="126"/>
      <c r="F422" s="126"/>
      <c r="G422" s="127"/>
      <c r="H422" s="126">
        <f>H420</f>
        <v>6.59</v>
      </c>
      <c r="I422" s="128"/>
      <c r="J422" s="127"/>
      <c r="K422" s="128"/>
      <c r="L422" s="128"/>
      <c r="M422" s="129" t="str">
        <f>Orçamento!E73</f>
        <v>m³</v>
      </c>
    </row>
    <row r="424" spans="1:13" ht="15.75">
      <c r="A424" s="114" t="str">
        <f>Orçamento!A74</f>
        <v>5.4</v>
      </c>
      <c r="B424" s="115" t="str">
        <f>Orçamento!D74</f>
        <v>CONCRETO ARMADO - LAJE DE PISO PARA QUADRA</v>
      </c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7"/>
    </row>
    <row r="425" spans="1:13" ht="15.75">
      <c r="A425" s="119" t="str">
        <f>Orçamento!A75</f>
        <v>5.4.1</v>
      </c>
      <c r="B425" s="346" t="str">
        <f>Orçamento!D75</f>
        <v>MONTAGEM E DESMONTAGEM DE FÔRMA DE LAJE MACIÇA, PÉ-DIREITO DUPLO, EM CHAPA DE MADEIRA COMPENSADA PLASTIFICADA, 12 UTILIZAÇÕES.</v>
      </c>
      <c r="C425" s="346"/>
      <c r="D425" s="346"/>
      <c r="E425" s="346"/>
      <c r="F425" s="346"/>
      <c r="G425" s="346"/>
      <c r="H425" s="346"/>
      <c r="I425" s="346"/>
      <c r="J425" s="346"/>
      <c r="K425" s="346"/>
      <c r="L425" s="346"/>
      <c r="M425" s="347"/>
    </row>
    <row r="426" spans="1:13" ht="15.75">
      <c r="A426" s="120"/>
      <c r="B426" s="121"/>
      <c r="C426" s="122"/>
      <c r="D426" s="123"/>
      <c r="E426" s="123"/>
      <c r="F426" s="123"/>
      <c r="G426" s="123"/>
      <c r="H426" s="123"/>
      <c r="I426" s="123"/>
      <c r="J426" s="123"/>
      <c r="K426" s="123"/>
      <c r="L426" s="123"/>
      <c r="M426" s="124"/>
    </row>
    <row r="427" spans="1:13" ht="15.75">
      <c r="A427" s="120"/>
      <c r="B427" s="121"/>
      <c r="C427" s="122"/>
      <c r="D427" s="123"/>
      <c r="E427" s="123"/>
      <c r="F427" s="123"/>
      <c r="G427" s="123">
        <v>10.8</v>
      </c>
      <c r="H427" s="123"/>
      <c r="I427" s="123"/>
      <c r="J427" s="123"/>
      <c r="K427" s="123"/>
      <c r="L427" s="123"/>
      <c r="M427" s="124"/>
    </row>
    <row r="428" spans="1:13" ht="15.75">
      <c r="A428" s="120"/>
      <c r="B428" s="121"/>
      <c r="C428" s="122"/>
      <c r="D428" s="123"/>
      <c r="E428" s="123"/>
      <c r="F428" s="123"/>
      <c r="G428" s="123"/>
      <c r="H428" s="123"/>
      <c r="I428" s="123"/>
      <c r="J428" s="123"/>
      <c r="K428" s="123"/>
      <c r="L428" s="123"/>
      <c r="M428" s="124"/>
    </row>
    <row r="429" spans="1:13" ht="15.75">
      <c r="A429" s="125"/>
      <c r="B429" s="126" t="s">
        <v>206</v>
      </c>
      <c r="C429" s="127"/>
      <c r="D429" s="126"/>
      <c r="E429" s="126"/>
      <c r="F429" s="126"/>
      <c r="G429" s="127">
        <f>SUM(G426:G428)</f>
        <v>10.8</v>
      </c>
      <c r="H429" s="133"/>
      <c r="I429" s="128"/>
      <c r="J429" s="127"/>
      <c r="K429" s="128"/>
      <c r="L429" s="128"/>
      <c r="M429" s="129" t="str">
        <f>Orçamento!E75</f>
        <v>m²</v>
      </c>
    </row>
    <row r="431" spans="1:13" ht="15.75">
      <c r="A431" s="119" t="str">
        <f>Orçamento!A76</f>
        <v>5.4.2</v>
      </c>
      <c r="B431" s="346" t="str">
        <f>Orçamento!D76</f>
        <v>LASTRO DE BRITA COMPACTADA,  ESPESSURA 5CM  PEDRA BRITADA N. 2 (19 A 38 MM) POSTO PEDREIRA/FORNECEDOR, SEM FRETE</v>
      </c>
      <c r="C431" s="346"/>
      <c r="D431" s="346"/>
      <c r="E431" s="346"/>
      <c r="F431" s="346"/>
      <c r="G431" s="346"/>
      <c r="H431" s="346"/>
      <c r="I431" s="346"/>
      <c r="J431" s="346"/>
      <c r="K431" s="346"/>
      <c r="L431" s="346"/>
      <c r="M431" s="347"/>
    </row>
    <row r="432" spans="1:13" ht="15.75">
      <c r="A432" s="120"/>
      <c r="B432" s="121"/>
      <c r="C432" s="122"/>
      <c r="D432" s="123"/>
      <c r="E432" s="123"/>
      <c r="F432" s="123"/>
      <c r="G432" s="123"/>
      <c r="H432" s="123"/>
      <c r="I432" s="123"/>
      <c r="J432" s="123"/>
      <c r="K432" s="123"/>
      <c r="L432" s="123"/>
      <c r="M432" s="124"/>
    </row>
    <row r="433" spans="1:13" ht="15.75">
      <c r="A433" s="120"/>
      <c r="B433" s="121"/>
      <c r="C433" s="122"/>
      <c r="D433" s="123"/>
      <c r="E433" s="123"/>
      <c r="F433" s="123"/>
      <c r="G433" s="123"/>
      <c r="H433" s="123">
        <v>33.83</v>
      </c>
      <c r="I433" s="123"/>
      <c r="J433" s="123"/>
      <c r="K433" s="123"/>
      <c r="L433" s="123"/>
      <c r="M433" s="124"/>
    </row>
    <row r="434" spans="1:13" ht="15.75">
      <c r="A434" s="120"/>
      <c r="B434" s="121"/>
      <c r="C434" s="122"/>
      <c r="D434" s="123"/>
      <c r="E434" s="123"/>
      <c r="F434" s="123"/>
      <c r="G434" s="123"/>
      <c r="H434" s="123"/>
      <c r="I434" s="123"/>
      <c r="J434" s="123"/>
      <c r="K434" s="123"/>
      <c r="L434" s="123"/>
      <c r="M434" s="124"/>
    </row>
    <row r="435" spans="1:13" ht="15.75">
      <c r="A435" s="125"/>
      <c r="B435" s="126" t="s">
        <v>206</v>
      </c>
      <c r="C435" s="127"/>
      <c r="D435" s="126"/>
      <c r="E435" s="126"/>
      <c r="F435" s="126"/>
      <c r="G435" s="127"/>
      <c r="H435" s="132">
        <f>SUM(H432:H434)</f>
        <v>33.83</v>
      </c>
      <c r="I435" s="128"/>
      <c r="J435" s="127"/>
      <c r="K435" s="128"/>
      <c r="L435" s="128"/>
      <c r="M435" s="129" t="str">
        <f>Orçamento!E76</f>
        <v>m³</v>
      </c>
    </row>
    <row r="436" spans="1:13">
      <c r="A436" s="130"/>
      <c r="B436" s="131"/>
      <c r="C436" s="131"/>
      <c r="D436" s="131"/>
      <c r="E436" s="131"/>
      <c r="F436" s="131"/>
      <c r="G436" s="131"/>
      <c r="H436" s="131"/>
      <c r="I436" s="131"/>
      <c r="J436" s="131"/>
    </row>
    <row r="437" spans="1:13">
      <c r="A437" s="130"/>
      <c r="B437" s="131"/>
      <c r="C437" s="131"/>
      <c r="D437" s="131"/>
      <c r="E437" s="131"/>
      <c r="F437" s="131"/>
      <c r="G437" s="131"/>
      <c r="H437" s="131"/>
      <c r="I437" s="131"/>
      <c r="J437" s="131"/>
    </row>
    <row r="438" spans="1:13" ht="15.75">
      <c r="A438" s="119" t="str">
        <f>Orçamento!A77</f>
        <v>5.4.3</v>
      </c>
      <c r="B438" s="346" t="str">
        <f>Orçamento!D77</f>
        <v>ARMAÇÃO PARA EXECUÇÃO DE RADIER, PISO DE CONCRETO OU LAJE SOBRE SOLO, COM USO DE TELA Q-92.</v>
      </c>
      <c r="C438" s="346"/>
      <c r="D438" s="346"/>
      <c r="E438" s="346"/>
      <c r="F438" s="346"/>
      <c r="G438" s="346"/>
      <c r="H438" s="346"/>
      <c r="I438" s="346"/>
      <c r="J438" s="346"/>
      <c r="K438" s="346"/>
      <c r="L438" s="346"/>
      <c r="M438" s="347"/>
    </row>
    <row r="439" spans="1:13" ht="15.75">
      <c r="A439" s="120"/>
      <c r="B439" s="121"/>
      <c r="C439" s="122"/>
      <c r="D439" s="123"/>
      <c r="E439" s="123"/>
      <c r="F439" s="123"/>
      <c r="G439" s="123"/>
      <c r="H439" s="123"/>
      <c r="I439" s="123"/>
      <c r="J439" s="123"/>
      <c r="K439" s="123"/>
      <c r="L439" s="123"/>
      <c r="M439" s="124"/>
    </row>
    <row r="440" spans="1:13" ht="15.75">
      <c r="A440" s="120"/>
      <c r="B440" s="121"/>
      <c r="C440" s="122"/>
      <c r="D440" s="123">
        <v>1.48</v>
      </c>
      <c r="E440" s="123" t="s">
        <v>510</v>
      </c>
      <c r="F440" s="123">
        <v>683.45</v>
      </c>
      <c r="G440" s="123"/>
      <c r="H440" s="123"/>
      <c r="I440" s="123">
        <f>D440*F440</f>
        <v>1011.5060000000001</v>
      </c>
      <c r="J440" s="123"/>
      <c r="K440" s="123"/>
      <c r="L440" s="123"/>
      <c r="M440" s="124"/>
    </row>
    <row r="441" spans="1:13" ht="15.75">
      <c r="A441" s="120"/>
      <c r="B441" s="121"/>
      <c r="C441" s="122"/>
      <c r="D441" s="123"/>
      <c r="E441" s="123"/>
      <c r="F441" s="123"/>
      <c r="G441" s="123"/>
      <c r="H441" s="123"/>
      <c r="I441" s="123"/>
      <c r="J441" s="123"/>
      <c r="K441" s="123"/>
      <c r="L441" s="123"/>
      <c r="M441" s="124"/>
    </row>
    <row r="442" spans="1:13" ht="15.75">
      <c r="A442" s="125"/>
      <c r="B442" s="126" t="s">
        <v>206</v>
      </c>
      <c r="C442" s="127"/>
      <c r="D442" s="126"/>
      <c r="E442" s="126"/>
      <c r="F442" s="126"/>
      <c r="G442" s="127"/>
      <c r="H442" s="133"/>
      <c r="I442" s="126">
        <f>I440</f>
        <v>1011.5060000000001</v>
      </c>
      <c r="J442" s="127"/>
      <c r="K442" s="128"/>
      <c r="L442" s="128"/>
      <c r="M442" s="129" t="str">
        <f>Orçamento!E77</f>
        <v>kg</v>
      </c>
    </row>
    <row r="444" spans="1:13" ht="15.75">
      <c r="A444" s="119" t="str">
        <f>Orçamento!A78</f>
        <v>5.4.4</v>
      </c>
      <c r="B444" s="346" t="str">
        <f>Orçamento!D78</f>
        <v>CONCRETAGEM DE RADIER, PISO DE CONCRETO OU LAJE SOBRE SOLO, FCK 30 MPA - LANÇAMENTO, ADENSAMENTO E ACABAMENTO.</v>
      </c>
      <c r="C444" s="346"/>
      <c r="D444" s="346"/>
      <c r="E444" s="346"/>
      <c r="F444" s="346"/>
      <c r="G444" s="346"/>
      <c r="H444" s="346"/>
      <c r="I444" s="346"/>
      <c r="J444" s="346"/>
      <c r="K444" s="346"/>
      <c r="L444" s="346"/>
      <c r="M444" s="347"/>
    </row>
    <row r="445" spans="1:13" ht="15.75">
      <c r="A445" s="120"/>
      <c r="B445" s="121"/>
      <c r="C445" s="122"/>
      <c r="D445" s="123"/>
      <c r="E445" s="123"/>
      <c r="F445" s="123"/>
      <c r="G445" s="123"/>
      <c r="H445" s="123"/>
      <c r="I445" s="123"/>
      <c r="J445" s="123"/>
      <c r="K445" s="123"/>
      <c r="L445" s="123"/>
      <c r="M445" s="124"/>
    </row>
    <row r="446" spans="1:13" ht="15.75">
      <c r="A446" s="120"/>
      <c r="B446" s="121"/>
      <c r="C446" s="122"/>
      <c r="D446" s="123"/>
      <c r="E446" s="123"/>
      <c r="F446" s="123"/>
      <c r="G446" s="123"/>
      <c r="H446" s="123">
        <v>27.07</v>
      </c>
      <c r="I446" s="123"/>
      <c r="J446" s="123"/>
      <c r="K446" s="123"/>
      <c r="L446" s="123"/>
      <c r="M446" s="124"/>
    </row>
    <row r="447" spans="1:13" ht="15.75">
      <c r="A447" s="120"/>
      <c r="B447" s="121"/>
      <c r="C447" s="122"/>
      <c r="D447" s="123"/>
      <c r="E447" s="123"/>
      <c r="F447" s="123"/>
      <c r="G447" s="123"/>
      <c r="H447" s="123"/>
      <c r="I447" s="123"/>
      <c r="J447" s="123"/>
      <c r="K447" s="123"/>
      <c r="L447" s="123"/>
      <c r="M447" s="124"/>
    </row>
    <row r="448" spans="1:13" ht="15.75">
      <c r="A448" s="125"/>
      <c r="B448" s="126" t="s">
        <v>206</v>
      </c>
      <c r="C448" s="127"/>
      <c r="D448" s="126"/>
      <c r="E448" s="126"/>
      <c r="F448" s="126"/>
      <c r="G448" s="127"/>
      <c r="H448" s="126">
        <f>H446</f>
        <v>27.07</v>
      </c>
      <c r="I448" s="128"/>
      <c r="J448" s="127"/>
      <c r="K448" s="128"/>
      <c r="L448" s="128"/>
      <c r="M448" s="129" t="str">
        <f>Orçamento!E78</f>
        <v>m³</v>
      </c>
    </row>
    <row r="449" spans="1:13" ht="15.75">
      <c r="A449" s="114" t="str">
        <f>Orçamento!A79</f>
        <v>5.5</v>
      </c>
      <c r="B449" s="115" t="str">
        <f>Orçamento!D82</f>
        <v>SISTEMAS DE VEDAÇÃO VERTICAL</v>
      </c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7"/>
    </row>
    <row r="450" spans="1:13" ht="15.75">
      <c r="A450" s="119" t="str">
        <f>Orçamento!A80</f>
        <v>5.5.1</v>
      </c>
      <c r="B450" s="346" t="str">
        <f>Orçamento!D80</f>
        <v>VERGA E CONTRAVERGA PRÉ-MOLDADA FCK= 20MPA, SEÇÃO 10X10CM</v>
      </c>
      <c r="C450" s="346"/>
      <c r="D450" s="346"/>
      <c r="E450" s="346"/>
      <c r="F450" s="346"/>
      <c r="G450" s="346"/>
      <c r="H450" s="346"/>
      <c r="I450" s="346"/>
      <c r="J450" s="346"/>
      <c r="K450" s="346"/>
      <c r="L450" s="346"/>
      <c r="M450" s="347"/>
    </row>
    <row r="451" spans="1:13" ht="15.75">
      <c r="A451" s="120"/>
      <c r="B451" s="121"/>
      <c r="C451" s="122"/>
      <c r="D451" s="123"/>
      <c r="E451" s="123"/>
      <c r="F451" s="123"/>
      <c r="G451" s="123"/>
      <c r="H451" s="123"/>
      <c r="I451" s="123"/>
      <c r="J451" s="123"/>
      <c r="K451" s="123"/>
      <c r="L451" s="123"/>
      <c r="M451" s="124"/>
    </row>
    <row r="452" spans="1:13" ht="15.75">
      <c r="A452" s="120"/>
      <c r="B452" s="121"/>
      <c r="C452" s="122">
        <v>33.9</v>
      </c>
      <c r="D452" s="123"/>
      <c r="E452" s="123"/>
      <c r="F452" s="123"/>
      <c r="G452" s="123"/>
      <c r="H452" s="123"/>
      <c r="I452" s="123"/>
      <c r="J452" s="123"/>
      <c r="K452" s="123"/>
      <c r="L452" s="123"/>
      <c r="M452" s="124"/>
    </row>
    <row r="453" spans="1:13" ht="15.75">
      <c r="A453" s="120"/>
      <c r="B453" s="121"/>
      <c r="C453" s="122"/>
      <c r="D453" s="123"/>
      <c r="E453" s="123"/>
      <c r="F453" s="123"/>
      <c r="G453" s="123"/>
      <c r="H453" s="123"/>
      <c r="I453" s="123"/>
      <c r="J453" s="123"/>
      <c r="K453" s="123"/>
      <c r="L453" s="123"/>
      <c r="M453" s="124"/>
    </row>
    <row r="454" spans="1:13" ht="15.75">
      <c r="A454" s="125"/>
      <c r="B454" s="126" t="s">
        <v>206</v>
      </c>
      <c r="C454" s="127">
        <f>C452</f>
        <v>33.9</v>
      </c>
      <c r="D454" s="126"/>
      <c r="E454" s="126"/>
      <c r="F454" s="126"/>
      <c r="G454" s="127"/>
      <c r="H454" s="133"/>
      <c r="I454" s="128"/>
      <c r="J454" s="127"/>
      <c r="K454" s="128"/>
      <c r="L454" s="128"/>
      <c r="M454" s="129" t="str">
        <f>Orçamento!E80</f>
        <v>m</v>
      </c>
    </row>
    <row r="455" spans="1:13" ht="15.75">
      <c r="A455" s="114" t="str">
        <f>Orçamento!A82</f>
        <v>6.0</v>
      </c>
      <c r="B455" s="115" t="str">
        <f>Orçamento!D82</f>
        <v>SISTEMAS DE VEDAÇÃO VERTICAL</v>
      </c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7"/>
    </row>
    <row r="456" spans="1:13" ht="15.75">
      <c r="A456" s="114" t="str">
        <f>Orçamento!A83</f>
        <v>6.1</v>
      </c>
      <c r="B456" s="115" t="str">
        <f>Orçamento!D83</f>
        <v>ELEMENTO VAZADO</v>
      </c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7"/>
    </row>
    <row r="457" spans="1:13" ht="15.75">
      <c r="A457" s="119" t="str">
        <f>Orçamento!A84</f>
        <v>6.1.1</v>
      </c>
      <c r="B457" s="346" t="str">
        <f>Orçamento!D84</f>
        <v>ALVENARIA DE VEDAÇÃO COM ELEMENTO VAZADO DE CONCRETO (COBOGÓ) DE 7X50X50CM E ARGAMASSA DE ASSENTAMENTO COM PREPARO EM BETONEIRA. </v>
      </c>
      <c r="C457" s="346"/>
      <c r="D457" s="346"/>
      <c r="E457" s="346"/>
      <c r="F457" s="346"/>
      <c r="G457" s="346"/>
      <c r="H457" s="346"/>
      <c r="I457" s="346"/>
      <c r="J457" s="346"/>
      <c r="K457" s="346"/>
      <c r="L457" s="346"/>
      <c r="M457" s="347"/>
    </row>
    <row r="458" spans="1:13" ht="15.75">
      <c r="A458" s="120"/>
      <c r="B458" s="121"/>
      <c r="C458" s="122"/>
      <c r="D458" s="123"/>
      <c r="E458" s="123"/>
      <c r="F458" s="123"/>
      <c r="G458" s="123"/>
      <c r="H458" s="123"/>
      <c r="I458" s="123"/>
      <c r="J458" s="123"/>
      <c r="K458" s="123"/>
      <c r="L458" s="123"/>
      <c r="M458" s="124"/>
    </row>
    <row r="459" spans="1:13" ht="15.75">
      <c r="A459" s="120"/>
      <c r="B459" s="121" t="s">
        <v>540</v>
      </c>
      <c r="C459" s="122"/>
      <c r="D459" s="123"/>
      <c r="E459" s="123"/>
      <c r="F459" s="123"/>
      <c r="G459" s="123">
        <v>74.900000000000006</v>
      </c>
      <c r="H459" s="123"/>
      <c r="I459" s="123"/>
      <c r="J459" s="123"/>
      <c r="K459" s="123"/>
      <c r="L459" s="123"/>
      <c r="M459" s="124"/>
    </row>
    <row r="460" spans="1:13" ht="15.75">
      <c r="A460" s="120"/>
      <c r="B460" s="121"/>
      <c r="C460" s="122"/>
      <c r="D460" s="123"/>
      <c r="E460" s="123"/>
      <c r="F460" s="123"/>
      <c r="G460" s="123">
        <v>74.900000000000006</v>
      </c>
      <c r="H460" s="123"/>
      <c r="I460" s="123"/>
      <c r="J460" s="123"/>
      <c r="K460" s="123"/>
      <c r="L460" s="123"/>
      <c r="M460" s="124"/>
    </row>
    <row r="461" spans="1:13" ht="15.75">
      <c r="A461" s="125"/>
      <c r="B461" s="126" t="s">
        <v>206</v>
      </c>
      <c r="C461" s="127"/>
      <c r="D461" s="126"/>
      <c r="E461" s="126"/>
      <c r="F461" s="126"/>
      <c r="G461" s="127">
        <f>SUM(G458:G460)</f>
        <v>149.80000000000001</v>
      </c>
      <c r="H461" s="133"/>
      <c r="I461" s="128"/>
      <c r="J461" s="127"/>
      <c r="K461" s="128"/>
      <c r="L461" s="128"/>
      <c r="M461" s="129" t="str">
        <f>Orçamento!E84</f>
        <v>m²</v>
      </c>
    </row>
    <row r="463" spans="1:13" ht="15.75">
      <c r="A463" s="114" t="str">
        <f>Orçamento!A85</f>
        <v>6.2</v>
      </c>
      <c r="B463" s="115" t="str">
        <f>Orçamento!D85</f>
        <v>ALVENARIA DE VEDAÇÃO</v>
      </c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7"/>
    </row>
    <row r="464" spans="1:13" ht="15.75">
      <c r="A464" s="119" t="str">
        <f>Orçamento!A86</f>
        <v>6.2.1</v>
      </c>
      <c r="B464" s="346" t="str">
        <f>Orçamento!D86</f>
        <v>ALVENARIA DE VEDAÇÃO DE BLOCOS CERÂMICOS FURADOS NA HORIZONTAL DE 9X19X19 CM (ESPESSURA 9 CM) E ARGAMASSA DE ASSENTAMENTO COM PREPARO EM BETONEIRA. </v>
      </c>
      <c r="C464" s="346"/>
      <c r="D464" s="346"/>
      <c r="E464" s="346"/>
      <c r="F464" s="346"/>
      <c r="G464" s="346"/>
      <c r="H464" s="346"/>
      <c r="I464" s="346"/>
      <c r="J464" s="346"/>
      <c r="K464" s="346"/>
      <c r="L464" s="346"/>
      <c r="M464" s="347"/>
    </row>
    <row r="465" spans="1:13" ht="15.75">
      <c r="A465" s="120"/>
      <c r="B465" s="121"/>
      <c r="C465" s="122"/>
      <c r="D465" s="123"/>
      <c r="E465" s="123"/>
      <c r="F465" s="123"/>
      <c r="G465" s="123"/>
      <c r="H465" s="123"/>
      <c r="I465" s="123"/>
      <c r="J465" s="123"/>
      <c r="K465" s="123"/>
      <c r="L465" s="123"/>
      <c r="M465" s="124"/>
    </row>
    <row r="466" spans="1:13" ht="15.75">
      <c r="A466" s="120"/>
      <c r="B466" s="121" t="s">
        <v>496</v>
      </c>
      <c r="C466" s="122">
        <v>78.75</v>
      </c>
      <c r="D466" s="123"/>
      <c r="E466" s="123"/>
      <c r="F466" s="123">
        <v>2.9</v>
      </c>
      <c r="G466" s="123">
        <f>C466*F466</f>
        <v>228.375</v>
      </c>
      <c r="H466" s="123"/>
      <c r="I466" s="123"/>
      <c r="J466" s="123"/>
      <c r="K466" s="123"/>
      <c r="L466" s="123"/>
      <c r="M466" s="124"/>
    </row>
    <row r="467" spans="1:13" ht="15.75">
      <c r="A467" s="120"/>
      <c r="B467" s="121" t="s">
        <v>541</v>
      </c>
      <c r="C467" s="122">
        <v>10.1</v>
      </c>
      <c r="D467" s="123"/>
      <c r="E467" s="123"/>
      <c r="F467" s="123">
        <v>1.68</v>
      </c>
      <c r="G467" s="123">
        <f>C467*F467</f>
        <v>16.968</v>
      </c>
      <c r="H467" s="123"/>
      <c r="I467" s="123"/>
      <c r="J467" s="123"/>
      <c r="K467" s="123"/>
      <c r="L467" s="123"/>
      <c r="M467" s="124"/>
    </row>
    <row r="468" spans="1:13" ht="15.75">
      <c r="A468" s="120"/>
      <c r="B468" s="121" t="s">
        <v>540</v>
      </c>
      <c r="C468" s="122">
        <v>20.399999999999999</v>
      </c>
      <c r="D468" s="123"/>
      <c r="E468" s="123"/>
      <c r="F468" s="123">
        <v>2.9</v>
      </c>
      <c r="G468" s="123">
        <f>C468*F468</f>
        <v>59.16</v>
      </c>
      <c r="H468" s="123"/>
      <c r="I468" s="123"/>
      <c r="J468" s="123"/>
      <c r="K468" s="123"/>
      <c r="L468" s="123"/>
      <c r="M468" s="124"/>
    </row>
    <row r="469" spans="1:13" ht="15.75">
      <c r="A469" s="120"/>
      <c r="B469" s="121"/>
      <c r="C469" s="122"/>
      <c r="D469" s="123"/>
      <c r="E469" s="123"/>
      <c r="F469" s="123"/>
      <c r="G469" s="123"/>
      <c r="H469" s="123"/>
      <c r="I469" s="123"/>
      <c r="J469" s="123"/>
      <c r="K469" s="123"/>
      <c r="L469" s="123"/>
      <c r="M469" s="124"/>
    </row>
    <row r="470" spans="1:13" ht="15.75">
      <c r="A470" s="120"/>
      <c r="B470" s="121"/>
      <c r="C470" s="122"/>
      <c r="D470" s="123"/>
      <c r="E470" s="123"/>
      <c r="F470" s="123"/>
      <c r="G470" s="123"/>
      <c r="H470" s="123"/>
      <c r="I470" s="123"/>
      <c r="J470" s="123"/>
      <c r="K470" s="123"/>
      <c r="L470" s="123"/>
      <c r="M470" s="124"/>
    </row>
    <row r="471" spans="1:13" ht="15.75">
      <c r="A471" s="125"/>
      <c r="B471" s="126" t="s">
        <v>206</v>
      </c>
      <c r="C471" s="127"/>
      <c r="D471" s="126"/>
      <c r="E471" s="126"/>
      <c r="F471" s="126"/>
      <c r="G471" s="127">
        <f>SUM(G465:G470)</f>
        <v>304.50299999999999</v>
      </c>
      <c r="H471" s="133"/>
      <c r="I471" s="128"/>
      <c r="J471" s="127"/>
      <c r="K471" s="128"/>
      <c r="L471" s="128"/>
      <c r="M471" s="129" t="str">
        <f>Orçamento!E86</f>
        <v>m²</v>
      </c>
    </row>
    <row r="473" spans="1:13" ht="15.75">
      <c r="A473" s="119" t="str">
        <f>Orçamento!A87</f>
        <v>6.2.2</v>
      </c>
      <c r="B473" s="346" t="str">
        <f>Orçamento!D87</f>
        <v>ALVENARIA DE VEDAÇÃO DE BLOCOS CERÂMICOS MACIÇOS DE 5X10X20CM (ESPESSURA 10CM) E ARGAMASSA DE ASSENTAMENTO COM PREPARO EM BETONEIRA. AF_05/2020</v>
      </c>
      <c r="C473" s="346"/>
      <c r="D473" s="346"/>
      <c r="E473" s="346"/>
      <c r="F473" s="346"/>
      <c r="G473" s="346"/>
      <c r="H473" s="346"/>
      <c r="I473" s="346"/>
      <c r="J473" s="346"/>
      <c r="K473" s="346"/>
      <c r="L473" s="346"/>
      <c r="M473" s="347"/>
    </row>
    <row r="474" spans="1:13" ht="15.75">
      <c r="A474" s="120"/>
      <c r="B474" s="121"/>
      <c r="C474" s="122"/>
      <c r="D474" s="123"/>
      <c r="E474" s="123"/>
      <c r="F474" s="123"/>
      <c r="G474" s="123"/>
      <c r="H474" s="123"/>
      <c r="I474" s="123"/>
      <c r="J474" s="123"/>
      <c r="K474" s="123"/>
      <c r="L474" s="123"/>
      <c r="M474" s="124"/>
    </row>
    <row r="475" spans="1:13" ht="15.75">
      <c r="A475" s="120"/>
      <c r="B475" s="121"/>
      <c r="C475" s="122">
        <v>38.200000000000003</v>
      </c>
      <c r="D475" s="123"/>
      <c r="E475" s="123"/>
      <c r="F475" s="123">
        <v>0.4</v>
      </c>
      <c r="G475" s="123">
        <f>C475*F475*J475</f>
        <v>30.560000000000002</v>
      </c>
      <c r="H475" s="123"/>
      <c r="I475" s="123"/>
      <c r="J475" s="123">
        <v>2</v>
      </c>
      <c r="K475" s="123"/>
      <c r="L475" s="123"/>
      <c r="M475" s="124"/>
    </row>
    <row r="476" spans="1:13" ht="15.75">
      <c r="A476" s="120"/>
      <c r="B476" s="121"/>
      <c r="C476" s="122"/>
      <c r="D476" s="123"/>
      <c r="E476" s="123"/>
      <c r="F476" s="123"/>
      <c r="G476" s="123"/>
      <c r="H476" s="123"/>
      <c r="I476" s="123"/>
      <c r="J476" s="123"/>
      <c r="K476" s="123"/>
      <c r="L476" s="123"/>
      <c r="M476" s="124"/>
    </row>
    <row r="477" spans="1:13" ht="15.75">
      <c r="A477" s="125"/>
      <c r="B477" s="126" t="s">
        <v>206</v>
      </c>
      <c r="C477" s="127"/>
      <c r="D477" s="126"/>
      <c r="E477" s="126"/>
      <c r="F477" s="126"/>
      <c r="G477" s="127">
        <f>SUM(G474:G476)</f>
        <v>30.560000000000002</v>
      </c>
      <c r="H477" s="133"/>
      <c r="I477" s="128"/>
      <c r="J477" s="127"/>
      <c r="K477" s="128"/>
      <c r="L477" s="128"/>
      <c r="M477" s="129" t="str">
        <f>Orçamento!E87</f>
        <v>m²</v>
      </c>
    </row>
    <row r="479" spans="1:13" ht="15.75">
      <c r="A479" s="114" t="str">
        <f>Orçamento!A88</f>
        <v>6.3</v>
      </c>
      <c r="B479" s="115" t="str">
        <f>Orçamento!D88</f>
        <v>ALVENARIA EM ARQUIBANCADAS</v>
      </c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7"/>
    </row>
    <row r="480" spans="1:13" ht="15" customHeight="1">
      <c r="A480" s="119" t="str">
        <f>Orçamento!A89</f>
        <v>6.3.1</v>
      </c>
      <c r="B480" s="346" t="str">
        <f>Orçamento!D89</f>
        <v>ALVENARIA DE VEDAÇÃO DE BLOCOS CERÂMICOS FURADOS NA HORIZONTAL DE 9X19X19 CM (ESPESSURA 9 CM) E ARGAMASSA DE ASSENTAMENTO COM PREPARO EM BETONEIRA. </v>
      </c>
      <c r="C480" s="346"/>
      <c r="D480" s="346"/>
      <c r="E480" s="346"/>
      <c r="F480" s="346"/>
      <c r="G480" s="346"/>
      <c r="H480" s="346"/>
      <c r="I480" s="346"/>
      <c r="J480" s="346"/>
      <c r="K480" s="346"/>
      <c r="L480" s="346"/>
      <c r="M480" s="347"/>
    </row>
    <row r="481" spans="1:13" ht="15.75">
      <c r="A481" s="120"/>
      <c r="B481" s="121"/>
      <c r="C481" s="122"/>
      <c r="D481" s="123"/>
      <c r="E481" s="123"/>
      <c r="F481" s="123"/>
      <c r="G481" s="123"/>
      <c r="H481" s="123"/>
      <c r="I481" s="123"/>
      <c r="J481" s="123"/>
      <c r="K481" s="123"/>
      <c r="L481" s="123"/>
      <c r="M481" s="124"/>
    </row>
    <row r="482" spans="1:13" ht="15.75">
      <c r="A482" s="120"/>
      <c r="B482" s="121"/>
      <c r="C482" s="122">
        <v>27.5</v>
      </c>
      <c r="D482" s="123"/>
      <c r="E482" s="123"/>
      <c r="F482" s="123">
        <v>0.3</v>
      </c>
      <c r="G482" s="123">
        <f>C482*F482*J482</f>
        <v>16.5</v>
      </c>
      <c r="H482" s="123"/>
      <c r="I482" s="123"/>
      <c r="J482" s="123">
        <v>2</v>
      </c>
      <c r="K482" s="123"/>
      <c r="L482" s="123"/>
      <c r="M482" s="124"/>
    </row>
    <row r="483" spans="1:13" ht="15.75">
      <c r="A483" s="120"/>
      <c r="B483" s="121"/>
      <c r="C483" s="122">
        <v>27.5</v>
      </c>
      <c r="D483" s="123"/>
      <c r="E483" s="123"/>
      <c r="F483" s="123">
        <v>0.7</v>
      </c>
      <c r="G483" s="123">
        <f t="shared" ref="G483:G484" si="2">C483*F483*J483</f>
        <v>38.5</v>
      </c>
      <c r="H483" s="123"/>
      <c r="I483" s="123"/>
      <c r="J483" s="123">
        <v>2</v>
      </c>
      <c r="K483" s="123"/>
      <c r="L483" s="123"/>
      <c r="M483" s="124"/>
    </row>
    <row r="484" spans="1:13" ht="15.75">
      <c r="A484" s="120"/>
      <c r="B484" s="121"/>
      <c r="C484" s="122">
        <v>27.5</v>
      </c>
      <c r="D484" s="123"/>
      <c r="E484" s="123"/>
      <c r="F484" s="123">
        <v>1.35</v>
      </c>
      <c r="G484" s="123">
        <f t="shared" si="2"/>
        <v>74.25</v>
      </c>
      <c r="H484" s="123"/>
      <c r="I484" s="123"/>
      <c r="J484" s="123">
        <v>2</v>
      </c>
      <c r="K484" s="123"/>
      <c r="L484" s="123"/>
      <c r="M484" s="124"/>
    </row>
    <row r="485" spans="1:13" ht="15.75">
      <c r="A485" s="120"/>
      <c r="B485" s="121"/>
      <c r="C485" s="122"/>
      <c r="D485" s="123"/>
      <c r="E485" s="123"/>
      <c r="F485" s="123"/>
      <c r="G485" s="123"/>
      <c r="H485" s="123"/>
      <c r="I485" s="123"/>
      <c r="J485" s="123"/>
      <c r="K485" s="123"/>
      <c r="L485" s="123"/>
      <c r="M485" s="124"/>
    </row>
    <row r="486" spans="1:13" ht="15.75">
      <c r="A486" s="125"/>
      <c r="B486" s="126" t="s">
        <v>206</v>
      </c>
      <c r="C486" s="127"/>
      <c r="D486" s="126"/>
      <c r="E486" s="126"/>
      <c r="F486" s="126"/>
      <c r="G486" s="127">
        <f>SUM(G481:G485)</f>
        <v>129.25</v>
      </c>
      <c r="H486" s="133"/>
      <c r="I486" s="128"/>
      <c r="J486" s="127"/>
      <c r="K486" s="128"/>
      <c r="L486" s="128"/>
      <c r="M486" s="129" t="str">
        <f>Orçamento!E89</f>
        <v>m²</v>
      </c>
    </row>
    <row r="488" spans="1:13" ht="15.75">
      <c r="A488" s="114" t="str">
        <f>Orçamento!A91</f>
        <v>7.0</v>
      </c>
      <c r="B488" s="115" t="str">
        <f>Orçamento!D91</f>
        <v>ESQUADRIAS</v>
      </c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7"/>
    </row>
    <row r="489" spans="1:13" ht="15.75">
      <c r="A489" s="114" t="str">
        <f>Orçamento!A92</f>
        <v>7.1</v>
      </c>
      <c r="B489" s="115" t="str">
        <f>Orçamento!D92</f>
        <v>PORTAS DE MADEIRA E FERRO</v>
      </c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7"/>
    </row>
    <row r="490" spans="1:13" ht="15.75">
      <c r="A490" s="119" t="str">
        <f>Orçamento!A93</f>
        <v>7.1.1</v>
      </c>
      <c r="B490" s="346" t="str">
        <f>Orçamento!D93</f>
        <v xml:space="preserve">PORTA DE FERRO, DE ABRIR, TIPO GRADE COM CHAPA, COM GUARNIÇÕES. </v>
      </c>
      <c r="C490" s="346"/>
      <c r="D490" s="346"/>
      <c r="E490" s="346"/>
      <c r="F490" s="346"/>
      <c r="G490" s="346"/>
      <c r="H490" s="346"/>
      <c r="I490" s="346"/>
      <c r="J490" s="346"/>
      <c r="K490" s="346"/>
      <c r="L490" s="346"/>
      <c r="M490" s="347"/>
    </row>
    <row r="491" spans="1:13" ht="15.75">
      <c r="A491" s="120"/>
      <c r="B491" s="121"/>
      <c r="C491" s="122"/>
      <c r="D491" s="123"/>
      <c r="E491" s="123"/>
      <c r="F491" s="123"/>
      <c r="G491" s="123"/>
      <c r="H491" s="123"/>
      <c r="I491" s="123"/>
      <c r="J491" s="123"/>
      <c r="K491" s="123"/>
      <c r="L491" s="123"/>
      <c r="M491" s="124"/>
    </row>
    <row r="492" spans="1:13" ht="15.75">
      <c r="A492" s="120"/>
      <c r="B492" s="121"/>
      <c r="C492" s="122">
        <v>0.9</v>
      </c>
      <c r="D492" s="123"/>
      <c r="E492" s="123"/>
      <c r="F492" s="123">
        <v>2.1</v>
      </c>
      <c r="G492" s="123">
        <f>C492*F492*J492</f>
        <v>7.5600000000000005</v>
      </c>
      <c r="H492" s="123"/>
      <c r="I492" s="123"/>
      <c r="J492" s="123">
        <v>4</v>
      </c>
      <c r="K492" s="123"/>
      <c r="L492" s="123"/>
      <c r="M492" s="124"/>
    </row>
    <row r="493" spans="1:13" ht="15.75">
      <c r="A493" s="120"/>
      <c r="B493" s="121"/>
      <c r="C493" s="122"/>
      <c r="D493" s="123"/>
      <c r="E493" s="123"/>
      <c r="F493" s="123"/>
      <c r="G493" s="123"/>
      <c r="H493" s="123"/>
      <c r="I493" s="123"/>
      <c r="J493" s="123"/>
      <c r="K493" s="123"/>
      <c r="L493" s="123"/>
      <c r="M493" s="124"/>
    </row>
    <row r="494" spans="1:13" ht="15.75">
      <c r="A494" s="125"/>
      <c r="B494" s="126" t="s">
        <v>206</v>
      </c>
      <c r="C494" s="127"/>
      <c r="D494" s="126"/>
      <c r="E494" s="126"/>
      <c r="F494" s="126"/>
      <c r="G494" s="127">
        <f>G492</f>
        <v>7.5600000000000005</v>
      </c>
      <c r="H494" s="133"/>
      <c r="I494" s="128"/>
      <c r="J494" s="127"/>
      <c r="K494" s="128"/>
      <c r="L494" s="128"/>
      <c r="M494" s="129" t="str">
        <f>Orçamento!E93</f>
        <v>m²</v>
      </c>
    </row>
    <row r="497" spans="1:13" ht="45.75" customHeight="1">
      <c r="A497" s="119" t="str">
        <f>Orçamento!A94</f>
        <v>7.1.2</v>
      </c>
      <c r="B497" s="346" t="str">
        <f>Orçamento!D94</f>
        <v>KIT DE PORTA DE MADEIRA PARA PINTURA, SEMI-OCA (LEVE OU MÉDIA), PADRÃO POPULAR, 90X210CM, ESPESSURA DE 3,5CM, ITENS INCLUSOS: DOBRADIÇAS, MONTAGEM E INSTALAÇÃO DO BATENTE, FECHADURA COM EXECUÇÃO DO FURO - FORNECIMENTO E INSTALAÇÃO.</v>
      </c>
      <c r="C497" s="346"/>
      <c r="D497" s="346"/>
      <c r="E497" s="346"/>
      <c r="F497" s="346"/>
      <c r="G497" s="346"/>
      <c r="H497" s="346"/>
      <c r="I497" s="346"/>
      <c r="J497" s="346"/>
      <c r="K497" s="346"/>
      <c r="L497" s="346"/>
      <c r="M497" s="347"/>
    </row>
    <row r="498" spans="1:13" ht="15.75">
      <c r="A498" s="120"/>
      <c r="B498" s="121"/>
      <c r="C498" s="122"/>
      <c r="D498" s="123"/>
      <c r="E498" s="123"/>
      <c r="F498" s="123"/>
      <c r="G498" s="123"/>
      <c r="H498" s="123"/>
      <c r="I498" s="123"/>
      <c r="J498" s="123"/>
      <c r="K498" s="123"/>
      <c r="L498" s="123"/>
      <c r="M498" s="124"/>
    </row>
    <row r="499" spans="1:13" ht="15.75">
      <c r="A499" s="120"/>
      <c r="B499" s="121"/>
      <c r="C499" s="122"/>
      <c r="D499" s="123"/>
      <c r="E499" s="123"/>
      <c r="F499" s="123"/>
      <c r="G499" s="123"/>
      <c r="H499" s="123"/>
      <c r="I499" s="123"/>
      <c r="J499" s="123">
        <v>3</v>
      </c>
      <c r="K499" s="123"/>
      <c r="L499" s="123"/>
      <c r="M499" s="124"/>
    </row>
    <row r="500" spans="1:13" ht="15.75">
      <c r="A500" s="120"/>
      <c r="B500" s="121"/>
      <c r="C500" s="122"/>
      <c r="D500" s="123"/>
      <c r="E500" s="123"/>
      <c r="F500" s="123"/>
      <c r="G500" s="123"/>
      <c r="H500" s="123"/>
      <c r="I500" s="123"/>
      <c r="J500" s="123"/>
      <c r="K500" s="123"/>
      <c r="L500" s="123"/>
      <c r="M500" s="124"/>
    </row>
    <row r="501" spans="1:13" ht="15.75">
      <c r="A501" s="125"/>
      <c r="B501" s="126" t="s">
        <v>206</v>
      </c>
      <c r="C501" s="127"/>
      <c r="D501" s="126"/>
      <c r="E501" s="126"/>
      <c r="F501" s="126"/>
      <c r="G501" s="127"/>
      <c r="H501" s="133"/>
      <c r="I501" s="128"/>
      <c r="J501" s="127">
        <f>J499</f>
        <v>3</v>
      </c>
      <c r="K501" s="128"/>
      <c r="L501" s="128"/>
      <c r="M501" s="129" t="str">
        <f>Orçamento!E94</f>
        <v>un</v>
      </c>
    </row>
    <row r="503" spans="1:13" ht="15.75">
      <c r="A503" s="119" t="str">
        <f>Orçamento!A95</f>
        <v>7.1.3</v>
      </c>
      <c r="B503" s="346" t="str">
        <f>Orçamento!D95</f>
        <v>KIT DE PORTA DE MADEIRA PARA PINTURA, SEMI-OCA (LEVE OU MÉDIA), PADRÃO POPULAR, 60X210CM, ESPESSURA DE 3,5CM, ITENS INCLUSOS: DOBRADIÇAS, MONTAGEM E INSTALAÇÃO DO BATENTE, FECHADURA COM EXECUÇÃO DO FURO - FORNECIMENTO E INSTALAÇÃO.</v>
      </c>
      <c r="C503" s="346"/>
      <c r="D503" s="346"/>
      <c r="E503" s="346"/>
      <c r="F503" s="346"/>
      <c r="G503" s="346"/>
      <c r="H503" s="346"/>
      <c r="I503" s="346"/>
      <c r="J503" s="346"/>
      <c r="K503" s="346"/>
      <c r="L503" s="346"/>
      <c r="M503" s="347"/>
    </row>
    <row r="504" spans="1:13" ht="15.75">
      <c r="A504" s="120"/>
      <c r="B504" s="121"/>
      <c r="C504" s="122"/>
      <c r="D504" s="123"/>
      <c r="E504" s="123"/>
      <c r="F504" s="123"/>
      <c r="G504" s="123"/>
      <c r="H504" s="123"/>
      <c r="I504" s="123"/>
      <c r="J504" s="123"/>
      <c r="K504" s="123"/>
      <c r="L504" s="123"/>
      <c r="M504" s="124"/>
    </row>
    <row r="505" spans="1:13" ht="15.75">
      <c r="A505" s="120"/>
      <c r="B505" s="121"/>
      <c r="C505" s="122"/>
      <c r="D505" s="123"/>
      <c r="E505" s="123"/>
      <c r="F505" s="123"/>
      <c r="G505" s="123"/>
      <c r="H505" s="123"/>
      <c r="I505" s="123"/>
      <c r="J505" s="123">
        <v>4</v>
      </c>
      <c r="K505" s="123"/>
      <c r="L505" s="123"/>
      <c r="M505" s="124"/>
    </row>
    <row r="506" spans="1:13" ht="15.75">
      <c r="A506" s="120"/>
      <c r="B506" s="121"/>
      <c r="C506" s="122"/>
      <c r="D506" s="123"/>
      <c r="E506" s="123"/>
      <c r="F506" s="123"/>
      <c r="G506" s="123"/>
      <c r="H506" s="123"/>
      <c r="I506" s="123"/>
      <c r="J506" s="123"/>
      <c r="K506" s="123"/>
      <c r="L506" s="123"/>
      <c r="M506" s="124"/>
    </row>
    <row r="507" spans="1:13" ht="15.75">
      <c r="A507" s="125"/>
      <c r="B507" s="126" t="s">
        <v>206</v>
      </c>
      <c r="C507" s="127"/>
      <c r="D507" s="126"/>
      <c r="E507" s="126"/>
      <c r="F507" s="126"/>
      <c r="G507" s="127"/>
      <c r="H507" s="133"/>
      <c r="I507" s="128"/>
      <c r="J507" s="127">
        <f>J505</f>
        <v>4</v>
      </c>
      <c r="K507" s="128"/>
      <c r="L507" s="128"/>
      <c r="M507" s="129" t="str">
        <f>Orçamento!E95</f>
        <v>un</v>
      </c>
    </row>
    <row r="509" spans="1:13" ht="15.75">
      <c r="A509" s="119" t="str">
        <f>Orçamento!A96</f>
        <v>7.1.4</v>
      </c>
      <c r="B509" s="346" t="str">
        <f>Orçamento!D96</f>
        <v>PORTA EM MADEIRA COMPENSADA (CANELA), LISA, SEMI-ÔCA, 1,00X2,10M, DUAS FOLHAS, INCLUSIVE BATENTE E FERRAGENS</v>
      </c>
      <c r="C509" s="346"/>
      <c r="D509" s="346"/>
      <c r="E509" s="346"/>
      <c r="F509" s="346"/>
      <c r="G509" s="346"/>
      <c r="H509" s="346"/>
      <c r="I509" s="346"/>
      <c r="J509" s="346"/>
      <c r="K509" s="346"/>
      <c r="L509" s="346"/>
      <c r="M509" s="347"/>
    </row>
    <row r="510" spans="1:13" ht="15.75">
      <c r="A510" s="120"/>
      <c r="B510" s="121"/>
      <c r="C510" s="122"/>
      <c r="D510" s="123"/>
      <c r="E510" s="123"/>
      <c r="F510" s="123"/>
      <c r="G510" s="123"/>
      <c r="H510" s="123"/>
      <c r="I510" s="123"/>
      <c r="J510" s="123"/>
      <c r="K510" s="123"/>
      <c r="L510" s="123"/>
      <c r="M510" s="124"/>
    </row>
    <row r="511" spans="1:13" ht="15.75">
      <c r="A511" s="120"/>
      <c r="B511" s="121"/>
      <c r="C511" s="122"/>
      <c r="D511" s="123"/>
      <c r="E511" s="123"/>
      <c r="F511" s="123"/>
      <c r="G511" s="123"/>
      <c r="H511" s="123"/>
      <c r="I511" s="123"/>
      <c r="J511" s="123"/>
      <c r="K511" s="123"/>
      <c r="L511" s="123"/>
      <c r="M511" s="124"/>
    </row>
    <row r="512" spans="1:13" ht="15.75">
      <c r="A512" s="120"/>
      <c r="B512" s="121"/>
      <c r="C512" s="122"/>
      <c r="D512" s="123"/>
      <c r="E512" s="123"/>
      <c r="F512" s="123"/>
      <c r="G512" s="123"/>
      <c r="H512" s="123"/>
      <c r="I512" s="123"/>
      <c r="J512" s="123"/>
      <c r="K512" s="123"/>
      <c r="L512" s="123"/>
      <c r="M512" s="124"/>
    </row>
    <row r="513" spans="1:13" ht="15.75">
      <c r="A513" s="125"/>
      <c r="B513" s="126" t="s">
        <v>206</v>
      </c>
      <c r="C513" s="127"/>
      <c r="D513" s="126"/>
      <c r="E513" s="126"/>
      <c r="F513" s="126"/>
      <c r="G513" s="127">
        <v>2</v>
      </c>
      <c r="H513" s="133"/>
      <c r="I513" s="128"/>
      <c r="J513" s="127"/>
      <c r="K513" s="128"/>
      <c r="L513" s="128"/>
      <c r="M513" s="129" t="s">
        <v>559</v>
      </c>
    </row>
    <row r="515" spans="1:13" ht="15.75">
      <c r="A515" s="114" t="str">
        <f>Orçamento!A97</f>
        <v>7.2</v>
      </c>
      <c r="B515" s="115" t="str">
        <f>Orçamento!D97</f>
        <v>COBOGÓ BANHEIRO</v>
      </c>
      <c r="C515" s="116"/>
      <c r="D515" s="116"/>
      <c r="E515" s="116"/>
      <c r="F515" s="116"/>
      <c r="G515" s="116"/>
      <c r="H515" s="116"/>
      <c r="I515" s="116"/>
      <c r="J515" s="116"/>
      <c r="K515" s="116"/>
      <c r="L515" s="116"/>
      <c r="M515" s="117"/>
    </row>
    <row r="516" spans="1:13" ht="15.75">
      <c r="A516" s="119" t="str">
        <f>Orçamento!A98</f>
        <v>7.2.1</v>
      </c>
      <c r="B516" s="346" t="str">
        <f>Orçamento!D98</f>
        <v>COBOGÓ DE CIMENTO, TIPO "ESCAMA", DIM: 40 X 40CM</v>
      </c>
      <c r="C516" s="346"/>
      <c r="D516" s="346"/>
      <c r="E516" s="346"/>
      <c r="F516" s="346"/>
      <c r="G516" s="346"/>
      <c r="H516" s="346"/>
      <c r="I516" s="346"/>
      <c r="J516" s="346"/>
      <c r="K516" s="346"/>
      <c r="L516" s="346"/>
      <c r="M516" s="347"/>
    </row>
    <row r="517" spans="1:13" ht="15.75">
      <c r="A517" s="120"/>
      <c r="B517" s="121"/>
      <c r="C517" s="122"/>
      <c r="D517" s="123"/>
      <c r="E517" s="123"/>
      <c r="F517" s="123"/>
      <c r="G517" s="123"/>
      <c r="H517" s="123"/>
      <c r="I517" s="123"/>
      <c r="J517" s="123"/>
      <c r="K517" s="123"/>
      <c r="L517" s="123"/>
      <c r="M517" s="124"/>
    </row>
    <row r="518" spans="1:13" ht="15.75">
      <c r="A518" s="120"/>
      <c r="B518" s="121"/>
      <c r="C518" s="122">
        <v>3.6</v>
      </c>
      <c r="D518" s="123"/>
      <c r="E518" s="123"/>
      <c r="F518" s="123">
        <v>0.4</v>
      </c>
      <c r="G518" s="123">
        <f>C518*F518*J518</f>
        <v>5.7600000000000007</v>
      </c>
      <c r="H518" s="123"/>
      <c r="I518" s="123"/>
      <c r="J518" s="123">
        <v>4</v>
      </c>
      <c r="K518" s="123"/>
      <c r="L518" s="123"/>
      <c r="M518" s="124"/>
    </row>
    <row r="519" spans="1:13" ht="15.75">
      <c r="A519" s="120"/>
      <c r="B519" s="121"/>
      <c r="C519" s="122">
        <v>1.6</v>
      </c>
      <c r="D519" s="123"/>
      <c r="E519" s="123"/>
      <c r="F519" s="123">
        <v>0.4</v>
      </c>
      <c r="G519" s="123">
        <f t="shared" ref="G519:G520" si="3">C519*F519*J519</f>
        <v>1.2800000000000002</v>
      </c>
      <c r="H519" s="123"/>
      <c r="I519" s="123"/>
      <c r="J519" s="123">
        <v>2</v>
      </c>
      <c r="K519" s="123"/>
      <c r="L519" s="123"/>
      <c r="M519" s="124"/>
    </row>
    <row r="520" spans="1:13" ht="15.75">
      <c r="A520" s="120"/>
      <c r="B520" s="121"/>
      <c r="C520" s="122">
        <v>2</v>
      </c>
      <c r="D520" s="123"/>
      <c r="E520" s="123"/>
      <c r="F520" s="123">
        <v>0.4</v>
      </c>
      <c r="G520" s="123">
        <f t="shared" si="3"/>
        <v>1.6</v>
      </c>
      <c r="H520" s="123"/>
      <c r="I520" s="123"/>
      <c r="J520" s="123">
        <v>2</v>
      </c>
      <c r="K520" s="123"/>
      <c r="L520" s="123"/>
      <c r="M520" s="124"/>
    </row>
    <row r="521" spans="1:13" ht="15.75">
      <c r="A521" s="120"/>
      <c r="B521" s="121"/>
      <c r="C521" s="122">
        <v>1.2</v>
      </c>
      <c r="D521" s="123"/>
      <c r="E521" s="123"/>
      <c r="F521" s="123">
        <v>0.4</v>
      </c>
      <c r="G521" s="123">
        <f>C521*F521</f>
        <v>0.48</v>
      </c>
      <c r="H521" s="123"/>
      <c r="I521" s="123"/>
      <c r="J521" s="123"/>
      <c r="K521" s="123"/>
      <c r="L521" s="123"/>
      <c r="M521" s="124"/>
    </row>
    <row r="522" spans="1:13" ht="15.75">
      <c r="A522" s="120"/>
      <c r="B522" s="121"/>
      <c r="C522" s="122">
        <v>3.2</v>
      </c>
      <c r="D522" s="123"/>
      <c r="E522" s="123"/>
      <c r="F522" s="123">
        <v>0.4</v>
      </c>
      <c r="G522" s="123">
        <f>C522*F522*J522</f>
        <v>2.5600000000000005</v>
      </c>
      <c r="H522" s="123"/>
      <c r="I522" s="123"/>
      <c r="J522" s="123">
        <v>2</v>
      </c>
      <c r="K522" s="123"/>
      <c r="L522" s="123"/>
      <c r="M522" s="124"/>
    </row>
    <row r="523" spans="1:13" ht="15.75">
      <c r="A523" s="125"/>
      <c r="B523" s="126" t="s">
        <v>206</v>
      </c>
      <c r="C523" s="127"/>
      <c r="D523" s="126"/>
      <c r="E523" s="126"/>
      <c r="F523" s="126"/>
      <c r="G523" s="127">
        <f>SUM(G518:G522)</f>
        <v>11.680000000000001</v>
      </c>
      <c r="H523" s="133"/>
      <c r="I523" s="128"/>
      <c r="J523" s="127"/>
      <c r="K523" s="128"/>
      <c r="L523" s="128"/>
      <c r="M523" s="129" t="str">
        <f>Orçamento!E115</f>
        <v>m²</v>
      </c>
    </row>
    <row r="525" spans="1:13" ht="15.75">
      <c r="A525" s="114" t="str">
        <f>Orçamento!A99</f>
        <v>7.3</v>
      </c>
      <c r="B525" s="115" t="str">
        <f>Orçamento!D99</f>
        <v>FERRAGENS E ACESSÓRIOS</v>
      </c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7"/>
    </row>
    <row r="526" spans="1:13" ht="15.75">
      <c r="A526" s="119" t="str">
        <f>Orçamento!A100</f>
        <v>7.3.1</v>
      </c>
      <c r="B526" s="346" t="str">
        <f>Orçamento!D100</f>
        <v>BARRA DE APOIO RETA, EM ACO INOX POLIDO, COMPRIMENTO 70 CM - FORNECIMENTO E INSTALAÇÃO.</v>
      </c>
      <c r="C526" s="346"/>
      <c r="D526" s="346"/>
      <c r="E526" s="346"/>
      <c r="F526" s="346"/>
      <c r="G526" s="346"/>
      <c r="H526" s="346"/>
      <c r="I526" s="346"/>
      <c r="J526" s="346"/>
      <c r="K526" s="346"/>
      <c r="L526" s="346"/>
      <c r="M526" s="347"/>
    </row>
    <row r="527" spans="1:13" ht="15.75">
      <c r="A527" s="120"/>
      <c r="B527" s="121"/>
      <c r="C527" s="122"/>
      <c r="D527" s="123"/>
      <c r="E527" s="123"/>
      <c r="F527" s="123"/>
      <c r="G527" s="123"/>
      <c r="H527" s="123"/>
      <c r="I527" s="123"/>
      <c r="J527" s="123"/>
      <c r="K527" s="123"/>
      <c r="L527" s="123"/>
      <c r="M527" s="124"/>
    </row>
    <row r="528" spans="1:13" ht="15.75">
      <c r="A528" s="120"/>
      <c r="B528" s="121"/>
      <c r="C528" s="122">
        <v>8</v>
      </c>
      <c r="D528" s="123"/>
      <c r="E528" s="123"/>
      <c r="F528" s="123"/>
      <c r="G528" s="123"/>
      <c r="H528" s="123"/>
      <c r="I528" s="123"/>
      <c r="J528" s="123"/>
      <c r="K528" s="123"/>
      <c r="L528" s="123"/>
      <c r="M528" s="124"/>
    </row>
    <row r="529" spans="1:13" ht="15.75">
      <c r="A529" s="120"/>
      <c r="B529" s="121"/>
      <c r="C529" s="122"/>
      <c r="D529" s="123"/>
      <c r="E529" s="123"/>
      <c r="F529" s="123"/>
      <c r="G529" s="123"/>
      <c r="H529" s="123"/>
      <c r="I529" s="123"/>
      <c r="J529" s="123"/>
      <c r="K529" s="123"/>
      <c r="L529" s="123"/>
      <c r="M529" s="124"/>
    </row>
    <row r="530" spans="1:13" ht="15.75">
      <c r="A530" s="125"/>
      <c r="B530" s="126" t="s">
        <v>206</v>
      </c>
      <c r="C530" s="127">
        <f>C528</f>
        <v>8</v>
      </c>
      <c r="D530" s="126"/>
      <c r="E530" s="126"/>
      <c r="F530" s="126"/>
      <c r="G530" s="127"/>
      <c r="H530" s="133"/>
      <c r="I530" s="128"/>
      <c r="J530" s="127"/>
      <c r="K530" s="128"/>
      <c r="L530" s="128"/>
      <c r="M530" s="129" t="str">
        <f>Orçamento!E100</f>
        <v>und</v>
      </c>
    </row>
    <row r="532" spans="1:13" ht="15.75">
      <c r="A532" s="114" t="str">
        <f>Orçamento!A101</f>
        <v>7.4</v>
      </c>
      <c r="B532" s="115" t="str">
        <f>Orçamento!D101</f>
        <v>VIDROS</v>
      </c>
      <c r="C532" s="116"/>
      <c r="D532" s="116"/>
      <c r="E532" s="116"/>
      <c r="F532" s="116"/>
      <c r="G532" s="116"/>
      <c r="H532" s="116"/>
      <c r="I532" s="116"/>
      <c r="J532" s="116"/>
      <c r="K532" s="116"/>
      <c r="L532" s="116"/>
      <c r="M532" s="117"/>
    </row>
    <row r="533" spans="1:13" ht="15.75">
      <c r="A533" s="119" t="str">
        <f>Orçamento!A102</f>
        <v>7.4.1</v>
      </c>
      <c r="B533" s="346" t="str">
        <f>Orçamento!D102</f>
        <v>ESPELHO DE CRISTAL 4MM COM MOLDURA DE ALUMÍNIO</v>
      </c>
      <c r="C533" s="346"/>
      <c r="D533" s="346"/>
      <c r="E533" s="346"/>
      <c r="F533" s="346"/>
      <c r="G533" s="346"/>
      <c r="H533" s="346"/>
      <c r="I533" s="346"/>
      <c r="J533" s="346"/>
      <c r="K533" s="346"/>
      <c r="L533" s="346"/>
      <c r="M533" s="347"/>
    </row>
    <row r="534" spans="1:13" ht="15.75">
      <c r="A534" s="120"/>
      <c r="B534" s="121"/>
      <c r="C534" s="122"/>
      <c r="D534" s="123"/>
      <c r="E534" s="123"/>
      <c r="F534" s="123"/>
      <c r="G534" s="123"/>
      <c r="H534" s="123"/>
      <c r="I534" s="123"/>
      <c r="J534" s="123"/>
      <c r="K534" s="123"/>
      <c r="L534" s="123"/>
      <c r="M534" s="124"/>
    </row>
    <row r="535" spans="1:13" ht="15.75">
      <c r="A535" s="120"/>
      <c r="B535" s="121"/>
      <c r="C535" s="122"/>
      <c r="D535" s="123"/>
      <c r="E535" s="123"/>
      <c r="F535" s="123"/>
      <c r="G535" s="123">
        <v>4.32</v>
      </c>
      <c r="H535" s="123"/>
      <c r="I535" s="123"/>
      <c r="J535" s="123"/>
      <c r="K535" s="123"/>
      <c r="L535" s="123"/>
      <c r="M535" s="124"/>
    </row>
    <row r="536" spans="1:13" ht="15.75">
      <c r="A536" s="120"/>
      <c r="B536" s="121"/>
      <c r="C536" s="122"/>
      <c r="D536" s="123"/>
      <c r="E536" s="123"/>
      <c r="F536" s="123"/>
      <c r="G536" s="123"/>
      <c r="H536" s="123"/>
      <c r="I536" s="123"/>
      <c r="J536" s="123"/>
      <c r="K536" s="123"/>
      <c r="L536" s="123"/>
      <c r="M536" s="124"/>
    </row>
    <row r="537" spans="1:13" ht="15.75">
      <c r="A537" s="125"/>
      <c r="B537" s="126" t="s">
        <v>206</v>
      </c>
      <c r="C537" s="127"/>
      <c r="D537" s="126"/>
      <c r="E537" s="126"/>
      <c r="F537" s="126"/>
      <c r="G537" s="127">
        <f>SUM(G534:G536)</f>
        <v>4.32</v>
      </c>
      <c r="H537" s="133"/>
      <c r="I537" s="128"/>
      <c r="J537" s="127"/>
      <c r="K537" s="128"/>
      <c r="L537" s="128"/>
      <c r="M537" s="129" t="str">
        <f>Orçamento!E102</f>
        <v>m²</v>
      </c>
    </row>
    <row r="539" spans="1:13" ht="15.75">
      <c r="A539" s="114" t="str">
        <f>Orçamento!A104</f>
        <v>8.0</v>
      </c>
      <c r="B539" s="115" t="str">
        <f>Orçamento!D104</f>
        <v>SISTEMAS DE COBERTURA</v>
      </c>
      <c r="C539" s="116"/>
      <c r="D539" s="116"/>
      <c r="E539" s="116"/>
      <c r="F539" s="116"/>
      <c r="G539" s="116"/>
      <c r="H539" s="116"/>
      <c r="I539" s="116"/>
      <c r="J539" s="116"/>
      <c r="K539" s="116"/>
      <c r="L539" s="116"/>
      <c r="M539" s="117"/>
    </row>
    <row r="540" spans="1:13" ht="15.75">
      <c r="A540" s="119" t="str">
        <f>Orçamento!A105</f>
        <v>8.1</v>
      </c>
      <c r="B540" s="346" t="str">
        <f>Orçamento!D105</f>
        <v>TELHA METÁLICA ONDULADA PRÉ PINTADA NA COR BRANCA, ESPESSURA 0,5MM (COBERTURA EM ARCO)</v>
      </c>
      <c r="C540" s="346"/>
      <c r="D540" s="346"/>
      <c r="E540" s="346"/>
      <c r="F540" s="346"/>
      <c r="G540" s="346"/>
      <c r="H540" s="346"/>
      <c r="I540" s="346"/>
      <c r="J540" s="346"/>
      <c r="K540" s="346"/>
      <c r="L540" s="346"/>
      <c r="M540" s="347"/>
    </row>
    <row r="541" spans="1:13" ht="15.75">
      <c r="A541" s="120"/>
      <c r="B541" s="121"/>
      <c r="C541" s="122"/>
      <c r="D541" s="123"/>
      <c r="E541" s="123"/>
      <c r="F541" s="123"/>
      <c r="G541" s="123"/>
      <c r="H541" s="123"/>
      <c r="I541" s="123"/>
      <c r="J541" s="123"/>
      <c r="K541" s="123"/>
      <c r="L541" s="123"/>
      <c r="M541" s="124"/>
    </row>
    <row r="542" spans="1:13" ht="15.75">
      <c r="A542" s="120"/>
      <c r="B542" s="121"/>
      <c r="C542" s="122"/>
      <c r="D542" s="123"/>
      <c r="E542" s="123"/>
      <c r="F542" s="123"/>
      <c r="G542" s="123">
        <v>1030.4000000000001</v>
      </c>
      <c r="H542" s="123"/>
      <c r="I542" s="123"/>
      <c r="J542" s="123"/>
      <c r="K542" s="123"/>
      <c r="L542" s="123"/>
      <c r="M542" s="124"/>
    </row>
    <row r="543" spans="1:13" ht="15.75">
      <c r="A543" s="120"/>
      <c r="B543" s="121"/>
      <c r="C543" s="122"/>
      <c r="D543" s="123"/>
      <c r="E543" s="123"/>
      <c r="F543" s="123"/>
      <c r="G543" s="123"/>
      <c r="H543" s="123"/>
      <c r="I543" s="123"/>
      <c r="J543" s="123"/>
      <c r="K543" s="123"/>
      <c r="L543" s="123"/>
      <c r="M543" s="124"/>
    </row>
    <row r="544" spans="1:13" ht="15.75">
      <c r="A544" s="125"/>
      <c r="B544" s="126" t="s">
        <v>206</v>
      </c>
      <c r="C544" s="127"/>
      <c r="D544" s="126"/>
      <c r="E544" s="126"/>
      <c r="F544" s="126"/>
      <c r="G544" s="127">
        <f>SUM(G541:G543)</f>
        <v>1030.4000000000001</v>
      </c>
      <c r="H544" s="133"/>
      <c r="I544" s="128"/>
      <c r="J544" s="127"/>
      <c r="K544" s="128"/>
      <c r="L544" s="128"/>
      <c r="M544" s="129" t="str">
        <f>Orçamento!E105</f>
        <v>m²</v>
      </c>
    </row>
    <row r="547" spans="1:13" ht="15.75">
      <c r="A547" s="119" t="str">
        <f>Orçamento!A106</f>
        <v>8.2</v>
      </c>
      <c r="B547" s="346" t="str">
        <f>Orçamento!D106</f>
        <v>ESTRUTURA METÁLICA P/ COBERTURA C/VIGAS-TRELIÇA PRATT UDC75 E TERÇAS EM UDC 127, 2 ÁGUAS, SEM LANTERNIN, VÃOS 6,0 A 10,0M, PINTADO 1 D OXIDO FERRO + 2 D ESMALTE EPÓXI BRANCO, EXCETO FORN. TELHAS - EXECUTADA</v>
      </c>
      <c r="C547" s="346"/>
      <c r="D547" s="346"/>
      <c r="E547" s="346"/>
      <c r="F547" s="346"/>
      <c r="G547" s="346"/>
      <c r="H547" s="346"/>
      <c r="I547" s="346"/>
      <c r="J547" s="346"/>
      <c r="K547" s="346"/>
      <c r="L547" s="346"/>
      <c r="M547" s="347"/>
    </row>
    <row r="548" spans="1:13" ht="15.75">
      <c r="A548" s="120"/>
      <c r="B548" s="121"/>
      <c r="C548" s="122"/>
      <c r="D548" s="123"/>
      <c r="E548" s="123"/>
      <c r="F548" s="123"/>
      <c r="G548" s="123"/>
      <c r="H548" s="123"/>
      <c r="I548" s="123"/>
      <c r="J548" s="123"/>
      <c r="K548" s="123"/>
      <c r="L548" s="123"/>
      <c r="M548" s="124"/>
    </row>
    <row r="549" spans="1:13" ht="15.75">
      <c r="A549" s="120"/>
      <c r="B549" s="121"/>
      <c r="C549" s="122"/>
      <c r="D549" s="123"/>
      <c r="E549" s="123"/>
      <c r="F549" s="123"/>
      <c r="G549" s="123">
        <v>980.4</v>
      </c>
      <c r="H549" s="123"/>
      <c r="I549" s="123"/>
      <c r="J549" s="123"/>
      <c r="K549" s="123"/>
      <c r="L549" s="123"/>
      <c r="M549" s="124"/>
    </row>
    <row r="550" spans="1:13" ht="15.75">
      <c r="A550" s="120"/>
      <c r="B550" s="121"/>
      <c r="C550" s="122"/>
      <c r="D550" s="123"/>
      <c r="E550" s="123"/>
      <c r="F550" s="123"/>
      <c r="G550" s="123"/>
      <c r="H550" s="123"/>
      <c r="I550" s="123"/>
      <c r="J550" s="123"/>
      <c r="K550" s="123"/>
      <c r="L550" s="123"/>
      <c r="M550" s="124"/>
    </row>
    <row r="551" spans="1:13" ht="15.75">
      <c r="A551" s="125"/>
      <c r="B551" s="126" t="s">
        <v>206</v>
      </c>
      <c r="C551" s="127"/>
      <c r="D551" s="126"/>
      <c r="E551" s="126"/>
      <c r="F551" s="126"/>
      <c r="G551" s="127">
        <f>SUM(G548:G550)</f>
        <v>980.4</v>
      </c>
      <c r="H551" s="133"/>
      <c r="I551" s="128"/>
      <c r="J551" s="127"/>
      <c r="K551" s="128"/>
      <c r="L551" s="128"/>
      <c r="M551" s="129" t="str">
        <f>Orçamento!E106</f>
        <v>m²</v>
      </c>
    </row>
    <row r="553" spans="1:13" ht="15.75">
      <c r="A553" s="114" t="str">
        <f>Orçamento!A108</f>
        <v>9.0</v>
      </c>
      <c r="B553" s="115" t="str">
        <f>Orçamento!D108</f>
        <v>IMPERMEABILIZAÇÃO</v>
      </c>
      <c r="C553" s="116"/>
      <c r="D553" s="116"/>
      <c r="E553" s="116"/>
      <c r="F553" s="116"/>
      <c r="G553" s="116"/>
      <c r="H553" s="116"/>
      <c r="I553" s="116"/>
      <c r="J553" s="116"/>
      <c r="K553" s="116"/>
      <c r="L553" s="116"/>
      <c r="M553" s="117"/>
    </row>
    <row r="554" spans="1:13" ht="15.75">
      <c r="A554" s="119" t="str">
        <f>Orçamento!A109</f>
        <v>9.1</v>
      </c>
      <c r="B554" s="346" t="str">
        <f>Orçamento!D109</f>
        <v>IMPERMEABILIZAÇÃO DE SUPERFÍCIE COM ARGAMASSA POLIMÉRICA / MEMBRANA ACRÍLICA, 3 DEMÃOS.</v>
      </c>
      <c r="C554" s="346"/>
      <c r="D554" s="346"/>
      <c r="E554" s="346"/>
      <c r="F554" s="346"/>
      <c r="G554" s="346"/>
      <c r="H554" s="346"/>
      <c r="I554" s="346"/>
      <c r="J554" s="346"/>
      <c r="K554" s="346"/>
      <c r="L554" s="346"/>
      <c r="M554" s="347"/>
    </row>
    <row r="555" spans="1:13" ht="15.75">
      <c r="A555" s="120"/>
      <c r="B555" s="121"/>
      <c r="C555" s="122"/>
      <c r="D555" s="123"/>
      <c r="E555" s="123"/>
      <c r="F555" s="123"/>
      <c r="G555" s="123"/>
      <c r="H555" s="123"/>
      <c r="I555" s="123"/>
      <c r="J555" s="123"/>
      <c r="K555" s="123"/>
      <c r="L555" s="123"/>
      <c r="M555" s="124"/>
    </row>
    <row r="556" spans="1:13" ht="15.75">
      <c r="A556" s="120"/>
      <c r="B556" s="121"/>
      <c r="C556" s="122"/>
      <c r="D556" s="123"/>
      <c r="E556" s="123"/>
      <c r="F556" s="123"/>
      <c r="G556" s="123">
        <f>G384</f>
        <v>119.04</v>
      </c>
      <c r="H556" s="123"/>
      <c r="I556" s="123"/>
      <c r="J556" s="123"/>
      <c r="K556" s="123"/>
      <c r="L556" s="123"/>
      <c r="M556" s="124"/>
    </row>
    <row r="557" spans="1:13" ht="15.75">
      <c r="A557" s="120"/>
      <c r="B557" s="121"/>
      <c r="C557" s="122"/>
      <c r="D557" s="123"/>
      <c r="E557" s="123"/>
      <c r="F557" s="123"/>
      <c r="G557" s="123"/>
      <c r="H557" s="123"/>
      <c r="I557" s="123"/>
      <c r="J557" s="123"/>
      <c r="K557" s="123"/>
      <c r="L557" s="123"/>
      <c r="M557" s="124"/>
    </row>
    <row r="558" spans="1:13" ht="15.75">
      <c r="A558" s="125"/>
      <c r="B558" s="126" t="s">
        <v>206</v>
      </c>
      <c r="C558" s="127"/>
      <c r="D558" s="126"/>
      <c r="E558" s="126"/>
      <c r="F558" s="126"/>
      <c r="G558" s="127">
        <f>SUM(G555:G557)</f>
        <v>119.04</v>
      </c>
      <c r="H558" s="133"/>
      <c r="I558" s="128"/>
      <c r="J558" s="127"/>
      <c r="K558" s="128"/>
      <c r="L558" s="128"/>
      <c r="M558" s="129" t="str">
        <f>Orçamento!E109</f>
        <v>m²</v>
      </c>
    </row>
    <row r="561" spans="1:13" ht="15.75">
      <c r="A561" s="119" t="str">
        <f>Orçamento!A110</f>
        <v>9.2</v>
      </c>
      <c r="B561" s="346" t="str">
        <f>Orçamento!D110</f>
        <v>APLICAÇÃO DE LONA PLÁSTICA PARA EXECUÇÃO DE PAVIMENTOS DE CONCRETO. </v>
      </c>
      <c r="C561" s="346"/>
      <c r="D561" s="346"/>
      <c r="E561" s="346"/>
      <c r="F561" s="346"/>
      <c r="G561" s="346"/>
      <c r="H561" s="346"/>
      <c r="I561" s="346"/>
      <c r="J561" s="346"/>
      <c r="K561" s="346"/>
      <c r="L561" s="346"/>
      <c r="M561" s="347"/>
    </row>
    <row r="562" spans="1:13" ht="15.75">
      <c r="A562" s="120"/>
      <c r="B562" s="121"/>
      <c r="C562" s="122"/>
      <c r="D562" s="123"/>
      <c r="E562" s="123"/>
      <c r="F562" s="123"/>
      <c r="G562" s="123"/>
      <c r="H562" s="123"/>
      <c r="I562" s="123"/>
      <c r="J562" s="123"/>
      <c r="K562" s="123"/>
      <c r="L562" s="123"/>
      <c r="M562" s="124"/>
    </row>
    <row r="563" spans="1:13" ht="15.75">
      <c r="A563" s="120"/>
      <c r="B563" s="121"/>
      <c r="C563" s="122"/>
      <c r="D563" s="123"/>
      <c r="E563" s="123"/>
      <c r="F563" s="123"/>
      <c r="G563" s="123">
        <v>676.67</v>
      </c>
      <c r="H563" s="123"/>
      <c r="I563" s="123"/>
      <c r="J563" s="123"/>
      <c r="K563" s="123"/>
      <c r="L563" s="123"/>
      <c r="M563" s="124"/>
    </row>
    <row r="564" spans="1:13" ht="15.75">
      <c r="A564" s="120"/>
      <c r="B564" s="121"/>
      <c r="C564" s="122"/>
      <c r="D564" s="123"/>
      <c r="E564" s="123"/>
      <c r="F564" s="123"/>
      <c r="G564" s="123"/>
      <c r="H564" s="123"/>
      <c r="I564" s="123"/>
      <c r="J564" s="123"/>
      <c r="K564" s="123"/>
      <c r="L564" s="123"/>
      <c r="M564" s="124"/>
    </row>
    <row r="565" spans="1:13" ht="15.75">
      <c r="A565" s="125"/>
      <c r="B565" s="126" t="s">
        <v>206</v>
      </c>
      <c r="C565" s="127"/>
      <c r="D565" s="126"/>
      <c r="E565" s="126"/>
      <c r="F565" s="126"/>
      <c r="G565" s="127">
        <f>SUM(G562:G564)</f>
        <v>676.67</v>
      </c>
      <c r="H565" s="133"/>
      <c r="I565" s="128"/>
      <c r="J565" s="127"/>
      <c r="K565" s="128"/>
      <c r="L565" s="128"/>
      <c r="M565" s="129" t="str">
        <f>Orçamento!E110</f>
        <v>m²</v>
      </c>
    </row>
    <row r="567" spans="1:13" ht="15.75">
      <c r="A567" s="114" t="str">
        <f>Orçamento!A112</f>
        <v>10.0</v>
      </c>
      <c r="B567" s="115" t="str">
        <f>Orçamento!D112</f>
        <v>REVESTIMENTOS INTERNO E EXTERNO</v>
      </c>
      <c r="C567" s="116"/>
      <c r="D567" s="116"/>
      <c r="E567" s="116"/>
      <c r="F567" s="116"/>
      <c r="G567" s="116"/>
      <c r="H567" s="116"/>
      <c r="I567" s="116"/>
      <c r="J567" s="116"/>
      <c r="K567" s="116"/>
      <c r="L567" s="116"/>
      <c r="M567" s="117"/>
    </row>
    <row r="568" spans="1:13" ht="15.75">
      <c r="A568" s="119" t="str">
        <f>Orçamento!A113</f>
        <v>10.1</v>
      </c>
      <c r="B568" s="346" t="str">
        <f>Orçamento!D113</f>
        <v>CHAPISCO EM PAREDE COM ARGAMASSA TRAÇO 1:3 (CIMENTO E AREIA)</v>
      </c>
      <c r="C568" s="346"/>
      <c r="D568" s="346"/>
      <c r="E568" s="346"/>
      <c r="F568" s="346"/>
      <c r="G568" s="346"/>
      <c r="H568" s="346"/>
      <c r="I568" s="346"/>
      <c r="J568" s="346"/>
      <c r="K568" s="346"/>
      <c r="L568" s="346"/>
      <c r="M568" s="347"/>
    </row>
    <row r="569" spans="1:13" ht="15.75">
      <c r="A569" s="120"/>
      <c r="B569" s="121"/>
      <c r="C569" s="122"/>
      <c r="D569" s="123"/>
      <c r="E569" s="123"/>
      <c r="F569" s="123"/>
      <c r="G569" s="123"/>
      <c r="H569" s="123"/>
      <c r="I569" s="123"/>
      <c r="J569" s="123"/>
      <c r="K569" s="123"/>
      <c r="L569" s="123"/>
      <c r="M569" s="124"/>
    </row>
    <row r="570" spans="1:13" ht="15.75">
      <c r="A570" s="120"/>
      <c r="B570" s="121" t="s">
        <v>496</v>
      </c>
      <c r="C570" s="122"/>
      <c r="D570" s="123"/>
      <c r="E570" s="123"/>
      <c r="F570" s="123"/>
      <c r="G570" s="123"/>
      <c r="H570" s="123"/>
      <c r="I570" s="123"/>
      <c r="J570" s="123"/>
      <c r="K570" s="123"/>
      <c r="L570" s="123"/>
      <c r="M570" s="124"/>
    </row>
    <row r="571" spans="1:13" ht="15.75">
      <c r="A571" s="120"/>
      <c r="B571" s="121" t="s">
        <v>497</v>
      </c>
      <c r="C571" s="122">
        <v>41.1</v>
      </c>
      <c r="D571" s="123"/>
      <c r="E571" s="123"/>
      <c r="F571" s="123">
        <v>2.9</v>
      </c>
      <c r="G571" s="123">
        <f>C571*F571</f>
        <v>119.19</v>
      </c>
      <c r="H571" s="123"/>
      <c r="I571" s="123"/>
      <c r="J571" s="123"/>
      <c r="K571" s="123"/>
      <c r="L571" s="123"/>
      <c r="M571" s="124"/>
    </row>
    <row r="572" spans="1:13" ht="15.75">
      <c r="A572" s="120"/>
      <c r="B572" s="121" t="s">
        <v>498</v>
      </c>
      <c r="C572" s="122">
        <v>41.1</v>
      </c>
      <c r="D572" s="123"/>
      <c r="E572" s="123"/>
      <c r="F572" s="123">
        <v>2.9</v>
      </c>
      <c r="G572" s="123">
        <f t="shared" ref="G572:G574" si="4">C572*F572</f>
        <v>119.19</v>
      </c>
      <c r="H572" s="123"/>
      <c r="I572" s="123"/>
      <c r="J572" s="123"/>
      <c r="K572" s="123"/>
      <c r="L572" s="123"/>
      <c r="M572" s="124"/>
    </row>
    <row r="573" spans="1:13" ht="15.75">
      <c r="A573" s="120"/>
      <c r="B573" s="121" t="s">
        <v>499</v>
      </c>
      <c r="C573" s="122">
        <v>9.8000000000000007</v>
      </c>
      <c r="D573" s="123"/>
      <c r="E573" s="123"/>
      <c r="F573" s="123">
        <v>2.9</v>
      </c>
      <c r="G573" s="123">
        <f t="shared" si="4"/>
        <v>28.42</v>
      </c>
      <c r="H573" s="123"/>
      <c r="I573" s="123"/>
      <c r="J573" s="123"/>
      <c r="K573" s="123"/>
      <c r="L573" s="123"/>
      <c r="M573" s="124"/>
    </row>
    <row r="574" spans="1:13" ht="15.75">
      <c r="A574" s="120"/>
      <c r="B574" s="121" t="s">
        <v>501</v>
      </c>
      <c r="C574" s="122">
        <v>51.15</v>
      </c>
      <c r="D574" s="123"/>
      <c r="E574" s="123"/>
      <c r="F574" s="123">
        <v>2.9</v>
      </c>
      <c r="G574" s="123">
        <f t="shared" si="4"/>
        <v>148.33499999999998</v>
      </c>
      <c r="H574" s="123"/>
      <c r="I574" s="123"/>
      <c r="J574" s="123"/>
      <c r="K574" s="123"/>
      <c r="L574" s="123"/>
      <c r="M574" s="124"/>
    </row>
    <row r="575" spans="1:13" ht="15.75">
      <c r="A575" s="120"/>
      <c r="B575" s="121"/>
      <c r="C575" s="122"/>
      <c r="D575" s="123"/>
      <c r="E575" s="123"/>
      <c r="F575" s="123"/>
      <c r="G575" s="123"/>
      <c r="H575" s="123"/>
      <c r="I575" s="123"/>
      <c r="J575" s="123"/>
      <c r="K575" s="123"/>
      <c r="L575" s="123"/>
      <c r="M575" s="124"/>
    </row>
    <row r="576" spans="1:13" ht="15.75">
      <c r="A576" s="120"/>
      <c r="B576" s="121" t="s">
        <v>502</v>
      </c>
      <c r="C576" s="122">
        <v>22.4</v>
      </c>
      <c r="D576" s="123"/>
      <c r="E576" s="123"/>
      <c r="F576" s="123">
        <v>3.1</v>
      </c>
      <c r="G576" s="123">
        <f>C576*F576*J576</f>
        <v>138.88</v>
      </c>
      <c r="H576" s="123"/>
      <c r="I576" s="123"/>
      <c r="J576" s="123">
        <v>2</v>
      </c>
      <c r="K576" s="123"/>
      <c r="L576" s="123"/>
      <c r="M576" s="124"/>
    </row>
    <row r="577" spans="1:13" ht="15.75">
      <c r="A577" s="120"/>
      <c r="B577" s="121"/>
      <c r="C577" s="122"/>
      <c r="D577" s="123"/>
      <c r="E577" s="123"/>
      <c r="F577" s="123"/>
      <c r="G577" s="123"/>
      <c r="H577" s="123"/>
      <c r="I577" s="123"/>
      <c r="J577" s="123"/>
      <c r="K577" s="123"/>
      <c r="L577" s="123"/>
      <c r="M577" s="124"/>
    </row>
    <row r="578" spans="1:13" ht="15.75">
      <c r="A578" s="120"/>
      <c r="B578" s="121" t="s">
        <v>500</v>
      </c>
      <c r="C578" s="122">
        <v>27.5</v>
      </c>
      <c r="D578" s="123"/>
      <c r="E578" s="123"/>
      <c r="F578" s="123">
        <v>1.2</v>
      </c>
      <c r="G578" s="123">
        <f>C578*F578*J578</f>
        <v>66</v>
      </c>
      <c r="H578" s="123"/>
      <c r="I578" s="123"/>
      <c r="J578" s="123">
        <v>2</v>
      </c>
      <c r="K578" s="123"/>
      <c r="L578" s="123"/>
      <c r="M578" s="124"/>
    </row>
    <row r="579" spans="1:13" ht="15.75">
      <c r="A579" s="120"/>
      <c r="B579" s="121"/>
      <c r="C579" s="122">
        <v>27.5</v>
      </c>
      <c r="D579" s="123"/>
      <c r="E579" s="123"/>
      <c r="F579" s="123">
        <v>1.35</v>
      </c>
      <c r="G579" s="123">
        <f t="shared" ref="G579" si="5">C579*F579*J579</f>
        <v>74.25</v>
      </c>
      <c r="H579" s="123"/>
      <c r="I579" s="123"/>
      <c r="J579" s="123">
        <v>2</v>
      </c>
      <c r="K579" s="123"/>
      <c r="L579" s="123"/>
      <c r="M579" s="124"/>
    </row>
    <row r="580" spans="1:13" ht="15.75">
      <c r="A580" s="120"/>
      <c r="B580" s="121" t="s">
        <v>504</v>
      </c>
      <c r="C580" s="122">
        <v>10.1</v>
      </c>
      <c r="D580" s="123"/>
      <c r="E580" s="123"/>
      <c r="F580" s="123">
        <v>1.68</v>
      </c>
      <c r="G580" s="123">
        <f>C580*F580</f>
        <v>16.968</v>
      </c>
      <c r="H580" s="123"/>
      <c r="I580" s="123"/>
      <c r="J580" s="123"/>
      <c r="K580" s="123"/>
      <c r="L580" s="123"/>
      <c r="M580" s="124"/>
    </row>
    <row r="581" spans="1:13" ht="15.75">
      <c r="A581" s="125"/>
      <c r="B581" s="126" t="s">
        <v>206</v>
      </c>
      <c r="C581" s="127"/>
      <c r="D581" s="126"/>
      <c r="E581" s="126"/>
      <c r="F581" s="126"/>
      <c r="G581" s="127">
        <f>SUM(G571:G580)</f>
        <v>711.23299999999995</v>
      </c>
      <c r="H581" s="133"/>
      <c r="I581" s="128"/>
      <c r="J581" s="127"/>
      <c r="K581" s="128"/>
      <c r="L581" s="128"/>
      <c r="M581" s="129" t="str">
        <f>Orçamento!E113</f>
        <v>m²</v>
      </c>
    </row>
    <row r="583" spans="1:13" ht="15.75">
      <c r="A583" s="119" t="str">
        <f>Orçamento!A114</f>
        <v>10.2</v>
      </c>
      <c r="B583" s="346" t="str">
        <f>Orçamento!D114</f>
        <v>CHAPISCO APLICADO NO TETO, COM DESEMPENADEIRA DENTADA. ARGAMASSA INDUSTRIALIZADA COM PREPARO MANUAL.</v>
      </c>
      <c r="C583" s="346"/>
      <c r="D583" s="346"/>
      <c r="E583" s="346"/>
      <c r="F583" s="346"/>
      <c r="G583" s="346"/>
      <c r="H583" s="346"/>
      <c r="I583" s="346"/>
      <c r="J583" s="346"/>
      <c r="K583" s="346"/>
      <c r="L583" s="346"/>
      <c r="M583" s="347"/>
    </row>
    <row r="584" spans="1:13" ht="15.75">
      <c r="A584" s="120"/>
      <c r="B584" s="121"/>
      <c r="C584" s="122"/>
      <c r="D584" s="123"/>
      <c r="E584" s="123"/>
      <c r="F584" s="123"/>
      <c r="G584" s="123"/>
      <c r="H584" s="123"/>
      <c r="I584" s="123"/>
      <c r="J584" s="123"/>
      <c r="K584" s="123"/>
      <c r="L584" s="123"/>
      <c r="M584" s="124"/>
    </row>
    <row r="585" spans="1:13" ht="15.75">
      <c r="A585" s="120"/>
      <c r="B585" s="121" t="s">
        <v>503</v>
      </c>
      <c r="C585" s="122"/>
      <c r="D585" s="123"/>
      <c r="E585" s="123"/>
      <c r="F585" s="123"/>
      <c r="G585" s="123">
        <v>67.150000000000006</v>
      </c>
      <c r="H585" s="123"/>
      <c r="I585" s="123"/>
      <c r="J585" s="123"/>
      <c r="K585" s="123"/>
      <c r="L585" s="123"/>
      <c r="M585" s="124"/>
    </row>
    <row r="586" spans="1:13" ht="15.75">
      <c r="A586" s="120"/>
      <c r="B586" s="121"/>
      <c r="C586" s="122"/>
      <c r="D586" s="123"/>
      <c r="E586" s="123"/>
      <c r="F586" s="123"/>
      <c r="G586" s="123"/>
      <c r="H586" s="123"/>
      <c r="I586" s="123"/>
      <c r="J586" s="123"/>
      <c r="K586" s="123"/>
      <c r="L586" s="123"/>
      <c r="M586" s="124"/>
    </row>
    <row r="587" spans="1:13" ht="15.75">
      <c r="A587" s="125"/>
      <c r="B587" s="126" t="s">
        <v>206</v>
      </c>
      <c r="C587" s="127"/>
      <c r="D587" s="126"/>
      <c r="E587" s="126"/>
      <c r="F587" s="126"/>
      <c r="G587" s="127">
        <f>SUM(G584:G586)</f>
        <v>67.150000000000006</v>
      </c>
      <c r="H587" s="133"/>
      <c r="I587" s="128"/>
      <c r="J587" s="127"/>
      <c r="K587" s="128"/>
      <c r="L587" s="128"/>
      <c r="M587" s="129" t="str">
        <f>Orçamento!E114</f>
        <v>m²</v>
      </c>
    </row>
    <row r="589" spans="1:13" ht="15.75">
      <c r="A589" s="119" t="str">
        <f>Orçamento!A115</f>
        <v>10.3</v>
      </c>
      <c r="B589" s="346" t="str">
        <f>Orçamento!D115</f>
        <v xml:space="preserve">EMBOÇO OU MASSA ÚNICA EM ARGAMASSA TRAÇO 1:2:8, PREPARO MECÂNICO COM BETONEIRA 400 L, APLICADA MANUALMENTE EM PANOS CEGOS DE FACHADA (SEM PRESENÇA DE VÃOS), ESPESSURA DE 25 MM. </v>
      </c>
      <c r="C589" s="346"/>
      <c r="D589" s="346"/>
      <c r="E589" s="346"/>
      <c r="F589" s="346"/>
      <c r="G589" s="346"/>
      <c r="H589" s="346"/>
      <c r="I589" s="346"/>
      <c r="J589" s="346"/>
      <c r="K589" s="346"/>
      <c r="L589" s="346"/>
      <c r="M589" s="347"/>
    </row>
    <row r="590" spans="1:13" ht="15.75">
      <c r="A590" s="120"/>
      <c r="B590" s="121"/>
      <c r="C590" s="122"/>
      <c r="D590" s="123"/>
      <c r="E590" s="123"/>
      <c r="F590" s="123"/>
      <c r="G590" s="123"/>
      <c r="H590" s="123"/>
      <c r="I590" s="123"/>
      <c r="J590" s="123"/>
      <c r="K590" s="123"/>
      <c r="L590" s="123"/>
      <c r="M590" s="124"/>
    </row>
    <row r="591" spans="1:13" ht="15.75">
      <c r="A591" s="120"/>
      <c r="B591" s="121"/>
      <c r="C591" s="122"/>
      <c r="D591" s="123"/>
      <c r="E591" s="123"/>
      <c r="F591" s="123"/>
      <c r="G591" s="123">
        <v>777.23</v>
      </c>
      <c r="H591" s="123"/>
      <c r="I591" s="123"/>
      <c r="J591" s="123"/>
      <c r="K591" s="123"/>
      <c r="L591" s="123"/>
      <c r="M591" s="124"/>
    </row>
    <row r="592" spans="1:13" ht="15.75">
      <c r="A592" s="120"/>
      <c r="B592" s="121"/>
      <c r="C592" s="122"/>
      <c r="D592" s="123"/>
      <c r="E592" s="123"/>
      <c r="F592" s="123"/>
      <c r="G592" s="123"/>
      <c r="H592" s="123"/>
      <c r="I592" s="123"/>
      <c r="J592" s="123"/>
      <c r="K592" s="123"/>
      <c r="L592" s="123"/>
      <c r="M592" s="124"/>
    </row>
    <row r="593" spans="1:13" ht="15.75">
      <c r="A593" s="125"/>
      <c r="B593" s="126" t="s">
        <v>206</v>
      </c>
      <c r="C593" s="127"/>
      <c r="D593" s="126"/>
      <c r="E593" s="126"/>
      <c r="F593" s="126"/>
      <c r="G593" s="127">
        <f>SUM(G590:G592)</f>
        <v>777.23</v>
      </c>
      <c r="H593" s="133"/>
      <c r="I593" s="128"/>
      <c r="J593" s="127"/>
      <c r="K593" s="128"/>
      <c r="L593" s="128"/>
      <c r="M593" s="129" t="str">
        <f>Orçamento!E115</f>
        <v>m²</v>
      </c>
    </row>
    <row r="596" spans="1:13" ht="15.75">
      <c r="A596" s="119" t="str">
        <f>Orçamento!A116</f>
        <v>10.4</v>
      </c>
      <c r="B596" s="346" t="str">
        <f>Orçamento!D116</f>
        <v>REVESTIMENTO CERÂMICO PARA PAREDE, 10 X 10 CM, TECNOGRES, LINHA BRILHANTE, REF. BR10060 OU SIMILAR, APLICADO COM ARGAMASSA INDUSTRIALIZADA AC-III, REJUNTADO, EXCLUSIVE REGULARIZAÇÃO DE BASE OU EMBOÇO - REV 04</v>
      </c>
      <c r="C596" s="346"/>
      <c r="D596" s="346"/>
      <c r="E596" s="346"/>
      <c r="F596" s="346"/>
      <c r="G596" s="346"/>
      <c r="H596" s="346"/>
      <c r="I596" s="346"/>
      <c r="J596" s="346"/>
      <c r="K596" s="346"/>
      <c r="L596" s="346"/>
      <c r="M596" s="347"/>
    </row>
    <row r="597" spans="1:13" ht="15.75">
      <c r="A597" s="120"/>
      <c r="B597" s="121"/>
      <c r="C597" s="122"/>
      <c r="D597" s="123"/>
      <c r="E597" s="123"/>
      <c r="F597" s="123"/>
      <c r="G597" s="123"/>
      <c r="H597" s="123"/>
      <c r="I597" s="123"/>
      <c r="J597" s="123"/>
      <c r="K597" s="123"/>
      <c r="L597" s="123"/>
      <c r="M597" s="124"/>
    </row>
    <row r="598" spans="1:13" ht="15.75">
      <c r="A598" s="120"/>
      <c r="B598" s="121" t="s">
        <v>497</v>
      </c>
      <c r="C598" s="122">
        <v>41.1</v>
      </c>
      <c r="D598" s="123"/>
      <c r="E598" s="123"/>
      <c r="F598" s="123">
        <v>2.9</v>
      </c>
      <c r="G598" s="123">
        <f>C598*F598</f>
        <v>119.19</v>
      </c>
      <c r="H598" s="123"/>
      <c r="I598" s="123"/>
      <c r="J598" s="123"/>
      <c r="K598" s="123"/>
      <c r="L598" s="123"/>
      <c r="M598" s="124"/>
    </row>
    <row r="599" spans="1:13" ht="15.75">
      <c r="A599" s="120"/>
      <c r="B599" s="121" t="s">
        <v>498</v>
      </c>
      <c r="C599" s="122">
        <v>41.1</v>
      </c>
      <c r="D599" s="123"/>
      <c r="E599" s="123"/>
      <c r="F599" s="123">
        <v>2.9</v>
      </c>
      <c r="G599" s="123">
        <f t="shared" ref="G599:G601" si="6">C599*F599</f>
        <v>119.19</v>
      </c>
      <c r="H599" s="123"/>
      <c r="I599" s="123"/>
      <c r="J599" s="123"/>
      <c r="K599" s="123"/>
      <c r="L599" s="123"/>
      <c r="M599" s="124"/>
    </row>
    <row r="600" spans="1:13" ht="15.75">
      <c r="A600" s="120"/>
      <c r="B600" s="121" t="s">
        <v>499</v>
      </c>
      <c r="C600" s="122">
        <v>9.8000000000000007</v>
      </c>
      <c r="D600" s="123"/>
      <c r="E600" s="123"/>
      <c r="F600" s="123">
        <v>2.9</v>
      </c>
      <c r="G600" s="123">
        <f t="shared" si="6"/>
        <v>28.42</v>
      </c>
      <c r="H600" s="123"/>
      <c r="I600" s="123"/>
      <c r="J600" s="123"/>
      <c r="K600" s="123"/>
      <c r="L600" s="123"/>
      <c r="M600" s="124"/>
    </row>
    <row r="601" spans="1:13" ht="15.75">
      <c r="A601" s="120"/>
      <c r="B601" s="121" t="s">
        <v>545</v>
      </c>
      <c r="C601" s="122">
        <v>7</v>
      </c>
      <c r="D601" s="123"/>
      <c r="E601" s="123"/>
      <c r="F601" s="123">
        <v>2.9</v>
      </c>
      <c r="G601" s="123">
        <f t="shared" si="6"/>
        <v>20.3</v>
      </c>
      <c r="H601" s="123"/>
      <c r="I601" s="123"/>
      <c r="J601" s="123"/>
      <c r="K601" s="123"/>
      <c r="L601" s="123"/>
      <c r="M601" s="124"/>
    </row>
    <row r="602" spans="1:13" ht="15.75">
      <c r="A602" s="120"/>
      <c r="B602" s="121" t="s">
        <v>504</v>
      </c>
      <c r="C602" s="122">
        <v>5.65</v>
      </c>
      <c r="D602" s="123"/>
      <c r="E602" s="123"/>
      <c r="F602" s="123">
        <v>1.68</v>
      </c>
      <c r="G602" s="123">
        <f>C602*F602</f>
        <v>9.4920000000000009</v>
      </c>
      <c r="H602" s="123"/>
      <c r="I602" s="123"/>
      <c r="J602" s="123"/>
      <c r="K602" s="123"/>
      <c r="L602" s="123"/>
      <c r="M602" s="124"/>
    </row>
    <row r="603" spans="1:13" ht="15.75">
      <c r="A603" s="125"/>
      <c r="B603" s="126" t="s">
        <v>206</v>
      </c>
      <c r="C603" s="127"/>
      <c r="D603" s="126"/>
      <c r="E603" s="126"/>
      <c r="F603" s="126"/>
      <c r="G603" s="127">
        <f>SUM(G597:G602)</f>
        <v>296.59200000000004</v>
      </c>
      <c r="H603" s="133"/>
      <c r="I603" s="128"/>
      <c r="J603" s="127"/>
      <c r="K603" s="128"/>
      <c r="L603" s="128"/>
      <c r="M603" s="129" t="str">
        <f>Orçamento!E116</f>
        <v>m²</v>
      </c>
    </row>
    <row r="606" spans="1:13" ht="15.75">
      <c r="A606" s="114" t="str">
        <f>Orçamento!A118</f>
        <v>11.0</v>
      </c>
      <c r="B606" s="115" t="str">
        <f>Orçamento!D118</f>
        <v>SISTEMAS DE PISOS</v>
      </c>
      <c r="C606" s="116"/>
      <c r="D606" s="116"/>
      <c r="E606" s="116"/>
      <c r="F606" s="116"/>
      <c r="G606" s="116"/>
      <c r="H606" s="116"/>
      <c r="I606" s="116"/>
      <c r="J606" s="116"/>
      <c r="K606" s="116"/>
      <c r="L606" s="116"/>
      <c r="M606" s="117"/>
    </row>
    <row r="607" spans="1:13" ht="15.75">
      <c r="A607" s="114" t="str">
        <f>Orçamento!A119</f>
        <v>11.1</v>
      </c>
      <c r="B607" s="115" t="str">
        <f>Orçamento!D119</f>
        <v>PAVIMENTAÇÃO INTERNA</v>
      </c>
      <c r="C607" s="116"/>
      <c r="D607" s="116"/>
      <c r="E607" s="116"/>
      <c r="F607" s="116"/>
      <c r="G607" s="116"/>
      <c r="H607" s="116"/>
      <c r="I607" s="116"/>
      <c r="J607" s="116"/>
      <c r="K607" s="116"/>
      <c r="L607" s="116"/>
      <c r="M607" s="117"/>
    </row>
    <row r="608" spans="1:13" ht="15.75">
      <c r="A608" s="119" t="str">
        <f>Orçamento!A120</f>
        <v>11.1.1</v>
      </c>
      <c r="B608" s="346" t="str">
        <f>Orçamento!D120</f>
        <v xml:space="preserve">IMPERMEABILIZAÇÃO DE SUPERFÍCIE COM ARGAMASSA POLIMÉRICA / MEMBRANA ACRÍLICA, 3 DEMÃOS. </v>
      </c>
      <c r="C608" s="346"/>
      <c r="D608" s="346"/>
      <c r="E608" s="346"/>
      <c r="F608" s="346"/>
      <c r="G608" s="346"/>
      <c r="H608" s="346"/>
      <c r="I608" s="346"/>
      <c r="J608" s="346"/>
      <c r="K608" s="346"/>
      <c r="L608" s="346"/>
      <c r="M608" s="347"/>
    </row>
    <row r="609" spans="1:13" ht="15.75">
      <c r="A609" s="120"/>
      <c r="B609" s="121"/>
      <c r="C609" s="122"/>
      <c r="D609" s="123"/>
      <c r="E609" s="123"/>
      <c r="F609" s="123"/>
      <c r="G609" s="123"/>
      <c r="H609" s="123"/>
      <c r="I609" s="123"/>
      <c r="J609" s="123"/>
      <c r="K609" s="123"/>
      <c r="L609" s="123"/>
      <c r="M609" s="124"/>
    </row>
    <row r="610" spans="1:13" ht="15.75">
      <c r="A610" s="120"/>
      <c r="B610" s="121"/>
      <c r="C610" s="122"/>
      <c r="D610" s="123"/>
      <c r="E610" s="123"/>
      <c r="F610" s="123"/>
      <c r="G610" s="123">
        <v>67.150000000000006</v>
      </c>
      <c r="H610" s="123"/>
      <c r="I610" s="123"/>
      <c r="J610" s="123"/>
      <c r="K610" s="123"/>
      <c r="L610" s="123"/>
      <c r="M610" s="124"/>
    </row>
    <row r="611" spans="1:13" ht="15.75">
      <c r="A611" s="120"/>
      <c r="B611" s="121"/>
      <c r="C611" s="122"/>
      <c r="D611" s="123"/>
      <c r="E611" s="123"/>
      <c r="F611" s="123"/>
      <c r="G611" s="123"/>
      <c r="H611" s="123"/>
      <c r="I611" s="123"/>
      <c r="J611" s="123"/>
      <c r="K611" s="123"/>
      <c r="L611" s="123"/>
      <c r="M611" s="124"/>
    </row>
    <row r="612" spans="1:13" ht="15.75">
      <c r="A612" s="125"/>
      <c r="B612" s="126" t="s">
        <v>206</v>
      </c>
      <c r="C612" s="127"/>
      <c r="D612" s="126"/>
      <c r="E612" s="126"/>
      <c r="F612" s="126"/>
      <c r="G612" s="127">
        <f>SUM(G609:G611)</f>
        <v>67.150000000000006</v>
      </c>
      <c r="H612" s="133"/>
      <c r="I612" s="128"/>
      <c r="J612" s="127"/>
      <c r="K612" s="128"/>
      <c r="L612" s="128"/>
      <c r="M612" s="129" t="str">
        <f>Orçamento!E120</f>
        <v>m²</v>
      </c>
    </row>
    <row r="615" spans="1:13" ht="15.75">
      <c r="A615" s="119" t="str">
        <f>Orçamento!A121</f>
        <v>11.1.2</v>
      </c>
      <c r="B615" s="346" t="str">
        <f>Orçamento!D121</f>
        <v>CONTRAPISO EM ARGAMASSA TRAÇO 1:4 (CIMENTO E AREIA), PREPARO MANUAL, APLICADO EM ÁREAS SECAS SOBRE LAJE, NÃO ADERIDO, ACABAMENTO NÃO REFORÇADO, ESPESSURA 5CM.</v>
      </c>
      <c r="C615" s="346"/>
      <c r="D615" s="346"/>
      <c r="E615" s="346"/>
      <c r="F615" s="346"/>
      <c r="G615" s="346"/>
      <c r="H615" s="346"/>
      <c r="I615" s="346"/>
      <c r="J615" s="346"/>
      <c r="K615" s="346"/>
      <c r="L615" s="346"/>
      <c r="M615" s="347"/>
    </row>
    <row r="616" spans="1:13" ht="15.75">
      <c r="A616" s="120"/>
      <c r="B616" s="121"/>
      <c r="C616" s="122"/>
      <c r="D616" s="123"/>
      <c r="E616" s="123"/>
      <c r="F616" s="123"/>
      <c r="G616" s="123"/>
      <c r="H616" s="123"/>
      <c r="I616" s="123"/>
      <c r="J616" s="123"/>
      <c r="K616" s="123"/>
      <c r="L616" s="123"/>
      <c r="M616" s="124"/>
    </row>
    <row r="617" spans="1:13" ht="15.75">
      <c r="A617" s="120"/>
      <c r="B617" s="121"/>
      <c r="C617" s="122"/>
      <c r="D617" s="123"/>
      <c r="E617" s="123"/>
      <c r="F617" s="123"/>
      <c r="G617" s="123">
        <v>67.150000000000006</v>
      </c>
      <c r="H617" s="123"/>
      <c r="I617" s="123"/>
      <c r="J617" s="123"/>
      <c r="K617" s="123"/>
      <c r="L617" s="123"/>
      <c r="M617" s="124"/>
    </row>
    <row r="618" spans="1:13" ht="15.75">
      <c r="A618" s="120"/>
      <c r="B618" s="121"/>
      <c r="C618" s="122"/>
      <c r="D618" s="123"/>
      <c r="E618" s="123"/>
      <c r="F618" s="123"/>
      <c r="G618" s="123"/>
      <c r="H618" s="123"/>
      <c r="I618" s="123"/>
      <c r="J618" s="123"/>
      <c r="K618" s="123"/>
      <c r="L618" s="123"/>
      <c r="M618" s="124"/>
    </row>
    <row r="619" spans="1:13" ht="15.75">
      <c r="A619" s="125"/>
      <c r="B619" s="126" t="s">
        <v>206</v>
      </c>
      <c r="C619" s="127"/>
      <c r="D619" s="126"/>
      <c r="E619" s="126"/>
      <c r="F619" s="126"/>
      <c r="G619" s="127">
        <f>SUM(G616:G618)</f>
        <v>67.150000000000006</v>
      </c>
      <c r="H619" s="133"/>
      <c r="I619" s="128"/>
      <c r="J619" s="127"/>
      <c r="K619" s="128"/>
      <c r="L619" s="128"/>
      <c r="M619" s="129" t="str">
        <f>Orçamento!E121</f>
        <v>m²</v>
      </c>
    </row>
    <row r="621" spans="1:13" ht="15.75">
      <c r="A621" s="119" t="str">
        <f>Orçamento!A122</f>
        <v>11.1.3</v>
      </c>
      <c r="B621" s="346" t="str">
        <f>Orçamento!D122</f>
        <v>PISO INDUSTRIAL EM CONCRETO POLIDO PARA QUADRA POLIESPORTIVA, COM JUNTAS DE DILATAÇÃO PLÁSTICAS E POLIMENTO MECANIZADO, ESPESSURA 1CM</v>
      </c>
      <c r="C621" s="346"/>
      <c r="D621" s="346"/>
      <c r="E621" s="346"/>
      <c r="F621" s="346"/>
      <c r="G621" s="346"/>
      <c r="H621" s="346"/>
      <c r="I621" s="346"/>
      <c r="J621" s="346"/>
      <c r="K621" s="346"/>
      <c r="L621" s="346"/>
      <c r="M621" s="347"/>
    </row>
    <row r="622" spans="1:13" ht="15.75">
      <c r="A622" s="120"/>
      <c r="B622" s="121"/>
      <c r="C622" s="122"/>
      <c r="D622" s="123"/>
      <c r="E622" s="123"/>
      <c r="F622" s="123"/>
      <c r="G622" s="123"/>
      <c r="H622" s="123"/>
      <c r="I622" s="123"/>
      <c r="J622" s="123"/>
      <c r="K622" s="123"/>
      <c r="L622" s="123"/>
      <c r="M622" s="124"/>
    </row>
    <row r="623" spans="1:13" ht="15.75">
      <c r="A623" s="120"/>
      <c r="B623" s="121"/>
      <c r="C623" s="122"/>
      <c r="D623" s="123"/>
      <c r="E623" s="123"/>
      <c r="F623" s="123"/>
      <c r="G623" s="123">
        <v>646.30999999999995</v>
      </c>
      <c r="H623" s="123"/>
      <c r="I623" s="123"/>
      <c r="J623" s="123"/>
      <c r="K623" s="123"/>
      <c r="L623" s="123"/>
      <c r="M623" s="124"/>
    </row>
    <row r="624" spans="1:13" ht="15.75">
      <c r="A624" s="120"/>
      <c r="B624" s="121"/>
      <c r="C624" s="122"/>
      <c r="D624" s="123"/>
      <c r="E624" s="123"/>
      <c r="F624" s="123"/>
      <c r="G624" s="123">
        <v>67.150000000000006</v>
      </c>
      <c r="H624" s="123"/>
      <c r="I624" s="123"/>
      <c r="J624" s="123"/>
      <c r="K624" s="123"/>
      <c r="L624" s="123"/>
      <c r="M624" s="124"/>
    </row>
    <row r="625" spans="1:13" ht="15.75">
      <c r="A625" s="120"/>
      <c r="B625" s="121"/>
      <c r="C625" s="122"/>
      <c r="D625" s="123"/>
      <c r="E625" s="123"/>
      <c r="F625" s="123"/>
      <c r="G625" s="123"/>
      <c r="H625" s="123"/>
      <c r="I625" s="123"/>
      <c r="J625" s="123"/>
      <c r="K625" s="123"/>
      <c r="L625" s="123"/>
      <c r="M625" s="124"/>
    </row>
    <row r="626" spans="1:13" ht="15.75">
      <c r="A626" s="125"/>
      <c r="B626" s="126" t="s">
        <v>206</v>
      </c>
      <c r="C626" s="127"/>
      <c r="D626" s="126"/>
      <c r="E626" s="126"/>
      <c r="F626" s="126"/>
      <c r="G626" s="127">
        <f>SUM(G622:G624)</f>
        <v>713.45999999999992</v>
      </c>
      <c r="H626" s="133"/>
      <c r="I626" s="128"/>
      <c r="J626" s="127"/>
      <c r="K626" s="128"/>
      <c r="L626" s="128"/>
      <c r="M626" s="129" t="str">
        <f>Orçamento!E122</f>
        <v>m²</v>
      </c>
    </row>
    <row r="628" spans="1:13" ht="15.75">
      <c r="A628" s="119" t="str">
        <f>Orçamento!A123</f>
        <v>11.1.4</v>
      </c>
      <c r="B628" s="346" t="str">
        <f>Orçamento!D123</f>
        <v>SOLEIRA EM GRANITO CINZA ANDORINHA, L= 15CM, ESPESSURA 2CM</v>
      </c>
      <c r="C628" s="346"/>
      <c r="D628" s="346"/>
      <c r="E628" s="346"/>
      <c r="F628" s="346"/>
      <c r="G628" s="346"/>
      <c r="H628" s="346"/>
      <c r="I628" s="346"/>
      <c r="J628" s="346"/>
      <c r="K628" s="346"/>
      <c r="L628" s="346"/>
      <c r="M628" s="347"/>
    </row>
    <row r="629" spans="1:13" ht="15.75">
      <c r="A629" s="120"/>
      <c r="B629" s="121"/>
      <c r="C629" s="122"/>
      <c r="D629" s="123"/>
      <c r="E629" s="123"/>
      <c r="F629" s="123"/>
      <c r="G629" s="123"/>
      <c r="H629" s="123"/>
      <c r="I629" s="123"/>
      <c r="J629" s="123"/>
      <c r="K629" s="123"/>
      <c r="L629" s="123"/>
      <c r="M629" s="124"/>
    </row>
    <row r="630" spans="1:13" ht="15.75">
      <c r="A630" s="120"/>
      <c r="B630" s="121"/>
      <c r="C630" s="122">
        <v>2.9</v>
      </c>
      <c r="D630" s="123"/>
      <c r="E630" s="123"/>
      <c r="F630" s="123"/>
      <c r="G630" s="123"/>
      <c r="H630" s="123"/>
      <c r="I630" s="123"/>
      <c r="J630" s="123"/>
      <c r="K630" s="123"/>
      <c r="L630" s="123"/>
      <c r="M630" s="124"/>
    </row>
    <row r="631" spans="1:13" ht="15.75">
      <c r="A631" s="120"/>
      <c r="B631" s="121"/>
      <c r="C631" s="122"/>
      <c r="D631" s="123"/>
      <c r="E631" s="123"/>
      <c r="F631" s="123"/>
      <c r="G631" s="123"/>
      <c r="H631" s="123"/>
      <c r="I631" s="123"/>
      <c r="J631" s="123"/>
      <c r="K631" s="123"/>
      <c r="L631" s="123"/>
      <c r="M631" s="124"/>
    </row>
    <row r="632" spans="1:13" ht="15.75">
      <c r="A632" s="125"/>
      <c r="B632" s="126" t="s">
        <v>206</v>
      </c>
      <c r="C632" s="127">
        <f>C630</f>
        <v>2.9</v>
      </c>
      <c r="D632" s="126"/>
      <c r="E632" s="126"/>
      <c r="F632" s="126"/>
      <c r="G632" s="127"/>
      <c r="H632" s="133"/>
      <c r="I632" s="128"/>
      <c r="J632" s="127"/>
      <c r="K632" s="128"/>
      <c r="L632" s="128"/>
      <c r="M632" s="129" t="str">
        <f>Orçamento!E123</f>
        <v>m</v>
      </c>
    </row>
    <row r="634" spans="1:13" ht="15.75">
      <c r="A634" s="114" t="str">
        <f>Orçamento!A124</f>
        <v>11.2</v>
      </c>
      <c r="B634" s="115" t="str">
        <f>Orçamento!D124</f>
        <v>PAVIMENTAÇÃO EXTERNA</v>
      </c>
      <c r="C634" s="116"/>
      <c r="D634" s="116"/>
      <c r="E634" s="116"/>
      <c r="F634" s="116"/>
      <c r="G634" s="116"/>
      <c r="H634" s="116"/>
      <c r="I634" s="116"/>
      <c r="J634" s="116"/>
      <c r="K634" s="116"/>
      <c r="L634" s="116"/>
      <c r="M634" s="117"/>
    </row>
    <row r="635" spans="1:13" ht="15.75">
      <c r="A635" s="119" t="str">
        <f>Orçamento!A125</f>
        <v>11.2.1</v>
      </c>
      <c r="B635" s="346" t="str">
        <f>Orçamento!D125</f>
        <v>PISO EM CONCRETO 20 MPA PREPARO MECÂNICO, ESPESSURA 7CM.</v>
      </c>
      <c r="C635" s="346"/>
      <c r="D635" s="346"/>
      <c r="E635" s="346"/>
      <c r="F635" s="346"/>
      <c r="G635" s="346"/>
      <c r="H635" s="346"/>
      <c r="I635" s="346"/>
      <c r="J635" s="346"/>
      <c r="K635" s="346"/>
      <c r="L635" s="346"/>
      <c r="M635" s="347"/>
    </row>
    <row r="636" spans="1:13" ht="15.75">
      <c r="A636" s="120"/>
      <c r="B636" s="121"/>
      <c r="C636" s="122"/>
      <c r="D636" s="123"/>
      <c r="E636" s="123"/>
      <c r="F636" s="123"/>
      <c r="G636" s="121"/>
      <c r="H636" s="123"/>
      <c r="I636" s="123"/>
      <c r="J636" s="123"/>
      <c r="K636" s="123"/>
      <c r="L636" s="123"/>
      <c r="M636" s="124"/>
    </row>
    <row r="637" spans="1:13" ht="15.75">
      <c r="A637" s="120"/>
      <c r="B637" s="121"/>
      <c r="C637" s="122"/>
      <c r="D637" s="123"/>
      <c r="E637" s="123"/>
      <c r="F637" s="123"/>
      <c r="G637" s="123">
        <v>310.68</v>
      </c>
      <c r="H637" s="123"/>
      <c r="I637" s="123"/>
      <c r="J637" s="123"/>
      <c r="K637" s="123"/>
      <c r="L637" s="123"/>
      <c r="M637" s="124"/>
    </row>
    <row r="638" spans="1:13" ht="15.75">
      <c r="A638" s="120"/>
      <c r="B638" s="121"/>
      <c r="C638" s="122"/>
      <c r="D638" s="123"/>
      <c r="E638" s="123"/>
      <c r="F638" s="123"/>
      <c r="G638" s="123"/>
      <c r="H638" s="123"/>
      <c r="I638" s="123"/>
      <c r="J638" s="123"/>
      <c r="K638" s="123"/>
      <c r="L638" s="123"/>
      <c r="M638" s="124"/>
    </row>
    <row r="639" spans="1:13" ht="15.75">
      <c r="A639" s="125"/>
      <c r="B639" s="126" t="s">
        <v>206</v>
      </c>
      <c r="C639" s="127"/>
      <c r="D639" s="126"/>
      <c r="E639" s="126"/>
      <c r="F639" s="126"/>
      <c r="G639" s="127">
        <f>SUM(G636:G638)</f>
        <v>310.68</v>
      </c>
      <c r="H639" s="133"/>
      <c r="I639" s="128"/>
      <c r="J639" s="127"/>
      <c r="K639" s="128"/>
      <c r="L639" s="128"/>
      <c r="M639" s="129" t="str">
        <f>Orçamento!E125</f>
        <v>m²</v>
      </c>
    </row>
    <row r="642" spans="1:13" ht="15.75">
      <c r="A642" s="119" t="str">
        <f>Orçamento!A126</f>
        <v>11.2.2</v>
      </c>
      <c r="B642" s="346" t="str">
        <f>Orçamento!D126</f>
        <v>RAMPA DE ACESSO AO PÁTIO COBERTO EM CONCRETO NÃO-ESTRUTURAL</v>
      </c>
      <c r="C642" s="346"/>
      <c r="D642" s="346"/>
      <c r="E642" s="346"/>
      <c r="F642" s="346"/>
      <c r="G642" s="346"/>
      <c r="H642" s="346"/>
      <c r="I642" s="346"/>
      <c r="J642" s="346"/>
      <c r="K642" s="346"/>
      <c r="L642" s="346"/>
      <c r="M642" s="347"/>
    </row>
    <row r="643" spans="1:13" ht="15.75">
      <c r="A643" s="120"/>
      <c r="B643" s="121"/>
      <c r="C643" s="122"/>
      <c r="D643" s="123"/>
      <c r="E643" s="123"/>
      <c r="F643" s="123"/>
      <c r="G643" s="123"/>
      <c r="H643" s="123"/>
      <c r="I643" s="123"/>
      <c r="J643" s="123"/>
      <c r="K643" s="123"/>
      <c r="L643" s="123"/>
      <c r="M643" s="124"/>
    </row>
    <row r="644" spans="1:13" ht="15.75">
      <c r="A644" s="120"/>
      <c r="B644" s="121"/>
      <c r="C644" s="122"/>
      <c r="D644" s="123"/>
      <c r="E644" s="123"/>
      <c r="F644" s="123"/>
      <c r="G644" s="123">
        <v>1.82</v>
      </c>
      <c r="H644" s="123"/>
      <c r="I644" s="123"/>
      <c r="J644" s="123"/>
      <c r="K644" s="123"/>
      <c r="L644" s="123"/>
      <c r="M644" s="124"/>
    </row>
    <row r="645" spans="1:13" ht="15.75">
      <c r="A645" s="120"/>
      <c r="B645" s="121"/>
      <c r="C645" s="122"/>
      <c r="D645" s="123"/>
      <c r="E645" s="123"/>
      <c r="F645" s="123"/>
      <c r="G645" s="123"/>
      <c r="H645" s="123"/>
      <c r="I645" s="123"/>
      <c r="J645" s="123"/>
      <c r="K645" s="123"/>
      <c r="L645" s="123"/>
      <c r="M645" s="124"/>
    </row>
    <row r="646" spans="1:13" ht="15.75">
      <c r="A646" s="125"/>
      <c r="B646" s="126" t="s">
        <v>206</v>
      </c>
      <c r="C646" s="127"/>
      <c r="D646" s="126"/>
      <c r="E646" s="126"/>
      <c r="F646" s="126"/>
      <c r="G646" s="127">
        <f>SUM(G643:G645)</f>
        <v>1.82</v>
      </c>
      <c r="H646" s="133"/>
      <c r="I646" s="128"/>
      <c r="J646" s="127"/>
      <c r="K646" s="128"/>
      <c r="L646" s="128"/>
      <c r="M646" s="129" t="str">
        <f>Orçamento!E126</f>
        <v>m²</v>
      </c>
    </row>
    <row r="648" spans="1:13" ht="15.75">
      <c r="A648" s="119" t="str">
        <f>Orçamento!A127</f>
        <v>11.2.3</v>
      </c>
      <c r="B648" s="346" t="str">
        <f>Orçamento!D127</f>
        <v>PISO PODOTÁTIL EM PLACAS PRÉ-MOLDADAS DE CONCRETO, ASSENTADO COM ARGAMASSA DE CIMENTO, CAL E AREIA; ESPESSURA 3CM</v>
      </c>
      <c r="C648" s="346"/>
      <c r="D648" s="346"/>
      <c r="E648" s="346"/>
      <c r="F648" s="346"/>
      <c r="G648" s="346"/>
      <c r="H648" s="346"/>
      <c r="I648" s="346"/>
      <c r="J648" s="346"/>
      <c r="K648" s="346"/>
      <c r="L648" s="346"/>
      <c r="M648" s="347"/>
    </row>
    <row r="649" spans="1:13" ht="15.75">
      <c r="A649" s="120"/>
      <c r="B649" s="121"/>
      <c r="C649" s="122"/>
      <c r="D649" s="123"/>
      <c r="E649" s="123"/>
      <c r="F649" s="123"/>
      <c r="G649" s="123"/>
      <c r="H649" s="123"/>
      <c r="I649" s="123"/>
      <c r="J649" s="123"/>
      <c r="K649" s="123"/>
      <c r="L649" s="123"/>
      <c r="M649" s="124"/>
    </row>
    <row r="650" spans="1:13" ht="15.75">
      <c r="A650" s="120"/>
      <c r="B650" s="121"/>
      <c r="C650" s="122"/>
      <c r="D650" s="123"/>
      <c r="E650" s="123"/>
      <c r="F650" s="123"/>
      <c r="G650" s="123">
        <v>5.85</v>
      </c>
      <c r="H650" s="123"/>
      <c r="I650" s="123"/>
      <c r="J650" s="123"/>
      <c r="K650" s="123"/>
      <c r="L650" s="123"/>
      <c r="M650" s="124"/>
    </row>
    <row r="651" spans="1:13" ht="15.75">
      <c r="A651" s="120"/>
      <c r="B651" s="121"/>
      <c r="C651" s="122"/>
      <c r="D651" s="123"/>
      <c r="E651" s="123"/>
      <c r="F651" s="123"/>
      <c r="G651" s="123"/>
      <c r="H651" s="123"/>
      <c r="I651" s="123"/>
      <c r="J651" s="123"/>
      <c r="K651" s="123"/>
      <c r="L651" s="123"/>
      <c r="M651" s="124"/>
    </row>
    <row r="652" spans="1:13" ht="15.75">
      <c r="A652" s="125"/>
      <c r="B652" s="126" t="s">
        <v>206</v>
      </c>
      <c r="C652" s="127"/>
      <c r="D652" s="126"/>
      <c r="E652" s="126"/>
      <c r="F652" s="126"/>
      <c r="G652" s="127">
        <f>SUM(G649:G651)</f>
        <v>5.85</v>
      </c>
      <c r="H652" s="133"/>
      <c r="I652" s="128"/>
      <c r="J652" s="127"/>
      <c r="K652" s="128"/>
      <c r="L652" s="128"/>
      <c r="M652" s="129" t="str">
        <f>Orçamento!E127</f>
        <v>m²</v>
      </c>
    </row>
    <row r="654" spans="1:13" ht="15.75">
      <c r="A654" s="114" t="str">
        <f>Orçamento!A129</f>
        <v>12.0</v>
      </c>
      <c r="B654" s="115" t="str">
        <f>Orçamento!D129</f>
        <v>PINTURAS E ACABAMENTOS</v>
      </c>
      <c r="C654" s="116"/>
      <c r="D654" s="116"/>
      <c r="E654" s="116"/>
      <c r="F654" s="116"/>
      <c r="G654" s="116"/>
      <c r="H654" s="116"/>
      <c r="I654" s="116"/>
      <c r="J654" s="116"/>
      <c r="K654" s="116"/>
      <c r="L654" s="116"/>
      <c r="M654" s="117"/>
    </row>
    <row r="655" spans="1:13" ht="15.75">
      <c r="A655" s="119" t="str">
        <f>Orçamento!A130</f>
        <v>12.1</v>
      </c>
      <c r="B655" s="346" t="str">
        <f>Orçamento!D130</f>
        <v>APLICAÇÃO MANUAL DE MASSA ACRÍLICA EM PAREDES EXTERNAS DE CASAS, DUAS DEMÃOS</v>
      </c>
      <c r="C655" s="346"/>
      <c r="D655" s="346"/>
      <c r="E655" s="346"/>
      <c r="F655" s="346"/>
      <c r="G655" s="346"/>
      <c r="H655" s="346"/>
      <c r="I655" s="346"/>
      <c r="J655" s="346"/>
      <c r="K655" s="346"/>
      <c r="L655" s="346"/>
      <c r="M655" s="347"/>
    </row>
    <row r="656" spans="1:13" ht="15.75">
      <c r="A656" s="120"/>
      <c r="B656" s="121"/>
      <c r="C656" s="122"/>
      <c r="D656" s="123"/>
      <c r="E656" s="123"/>
      <c r="F656" s="123"/>
      <c r="G656" s="123"/>
      <c r="H656" s="123"/>
      <c r="I656" s="123"/>
      <c r="J656" s="123"/>
      <c r="K656" s="123"/>
      <c r="L656" s="123"/>
      <c r="M656" s="124"/>
    </row>
    <row r="657" spans="1:13" ht="15.75">
      <c r="A657" s="120"/>
      <c r="B657" s="121"/>
      <c r="C657" s="122"/>
      <c r="D657" s="123"/>
      <c r="E657" s="123"/>
      <c r="F657" s="123"/>
      <c r="G657" s="123"/>
      <c r="H657" s="123"/>
      <c r="I657" s="123"/>
      <c r="J657" s="123"/>
      <c r="K657" s="123"/>
      <c r="L657" s="123"/>
      <c r="M657" s="124"/>
    </row>
    <row r="658" spans="1:13" ht="15.75">
      <c r="A658" s="120"/>
      <c r="B658" s="121" t="s">
        <v>501</v>
      </c>
      <c r="C658" s="122">
        <v>23.8</v>
      </c>
      <c r="D658" s="123"/>
      <c r="E658" s="123"/>
      <c r="F658" s="123">
        <v>2.9</v>
      </c>
      <c r="G658" s="123">
        <f t="shared" ref="G658:G659" si="7">C658*F658</f>
        <v>69.02</v>
      </c>
      <c r="H658" s="123"/>
      <c r="I658" s="123"/>
      <c r="J658" s="123"/>
      <c r="K658" s="123"/>
      <c r="L658" s="123"/>
      <c r="M658" s="124"/>
    </row>
    <row r="659" spans="1:13" ht="15.75">
      <c r="A659" s="120"/>
      <c r="B659" s="121"/>
      <c r="C659" s="122">
        <v>20.350000000000001</v>
      </c>
      <c r="D659" s="123"/>
      <c r="E659" s="123"/>
      <c r="F659" s="123">
        <v>2.9</v>
      </c>
      <c r="G659" s="123">
        <f t="shared" si="7"/>
        <v>59.015000000000001</v>
      </c>
      <c r="H659" s="123"/>
      <c r="I659" s="123"/>
      <c r="J659" s="123"/>
      <c r="K659" s="123"/>
      <c r="L659" s="123"/>
      <c r="M659" s="124"/>
    </row>
    <row r="660" spans="1:13" ht="15.75">
      <c r="A660" s="120"/>
      <c r="B660" s="121"/>
      <c r="C660" s="122"/>
      <c r="D660" s="123"/>
      <c r="E660" s="123"/>
      <c r="F660" s="123"/>
      <c r="G660" s="123"/>
      <c r="H660" s="123"/>
      <c r="I660" s="123"/>
      <c r="J660" s="123"/>
      <c r="K660" s="123"/>
      <c r="L660" s="123"/>
      <c r="M660" s="124"/>
    </row>
    <row r="661" spans="1:13" ht="15.75">
      <c r="A661" s="120"/>
      <c r="B661" s="121" t="s">
        <v>502</v>
      </c>
      <c r="C661" s="122">
        <v>22.4</v>
      </c>
      <c r="D661" s="123"/>
      <c r="E661" s="123"/>
      <c r="F661" s="123">
        <v>2.9</v>
      </c>
      <c r="G661" s="123">
        <f>C661*F661*J661</f>
        <v>129.91999999999999</v>
      </c>
      <c r="H661" s="123"/>
      <c r="I661" s="123"/>
      <c r="J661" s="123">
        <v>2</v>
      </c>
      <c r="K661" s="123"/>
      <c r="L661" s="123"/>
      <c r="M661" s="124"/>
    </row>
    <row r="662" spans="1:13" ht="15.75">
      <c r="A662" s="120"/>
      <c r="B662" s="121"/>
      <c r="C662" s="122"/>
      <c r="D662" s="123"/>
      <c r="E662" s="123"/>
      <c r="F662" s="123"/>
      <c r="G662" s="123"/>
      <c r="H662" s="123"/>
      <c r="I662" s="123"/>
      <c r="J662" s="123"/>
      <c r="K662" s="123"/>
      <c r="L662" s="123"/>
      <c r="M662" s="124"/>
    </row>
    <row r="663" spans="1:13" ht="15.75">
      <c r="A663" s="120"/>
      <c r="B663" s="121" t="s">
        <v>500</v>
      </c>
      <c r="C663" s="122">
        <v>27.5</v>
      </c>
      <c r="D663" s="123"/>
      <c r="E663" s="123"/>
      <c r="F663" s="123">
        <v>0.5</v>
      </c>
      <c r="G663" s="123">
        <f>C663*F663*J663</f>
        <v>27.5</v>
      </c>
      <c r="H663" s="123"/>
      <c r="I663" s="123"/>
      <c r="J663" s="123">
        <v>2</v>
      </c>
      <c r="K663" s="123"/>
      <c r="L663" s="123"/>
      <c r="M663" s="124"/>
    </row>
    <row r="664" spans="1:13" ht="15.75">
      <c r="A664" s="120"/>
      <c r="B664" s="121"/>
      <c r="C664" s="122">
        <v>27.5</v>
      </c>
      <c r="D664" s="123"/>
      <c r="E664" s="123"/>
      <c r="F664" s="123">
        <v>0.8</v>
      </c>
      <c r="G664" s="123">
        <f>C664*F664</f>
        <v>22</v>
      </c>
      <c r="H664" s="123"/>
      <c r="I664" s="123"/>
      <c r="J664" s="123">
        <v>2</v>
      </c>
      <c r="K664" s="123"/>
      <c r="L664" s="123"/>
      <c r="M664" s="124"/>
    </row>
    <row r="665" spans="1:13" ht="15.75">
      <c r="A665" s="120"/>
      <c r="B665" s="121"/>
      <c r="C665" s="122">
        <v>27.5</v>
      </c>
      <c r="D665" s="123"/>
      <c r="E665" s="123"/>
      <c r="F665" s="123">
        <v>0.4</v>
      </c>
      <c r="G665" s="123">
        <f>C665*F665</f>
        <v>11</v>
      </c>
      <c r="H665" s="123"/>
      <c r="I665" s="123"/>
      <c r="J665" s="123">
        <v>2</v>
      </c>
      <c r="K665" s="123"/>
      <c r="L665" s="123"/>
      <c r="M665" s="124"/>
    </row>
    <row r="666" spans="1:13" ht="15.75">
      <c r="A666" s="120"/>
      <c r="B666" s="121"/>
      <c r="C666" s="122">
        <v>27.5</v>
      </c>
      <c r="D666" s="123"/>
      <c r="E666" s="123"/>
      <c r="F666" s="123">
        <v>0.4</v>
      </c>
      <c r="G666" s="123">
        <f>C666*F666</f>
        <v>11</v>
      </c>
      <c r="H666" s="123"/>
      <c r="I666" s="123"/>
      <c r="J666" s="123">
        <v>2</v>
      </c>
      <c r="K666" s="123"/>
      <c r="L666" s="123"/>
      <c r="M666" s="124"/>
    </row>
    <row r="667" spans="1:13" ht="15.75">
      <c r="A667" s="120"/>
      <c r="B667" s="121"/>
      <c r="C667" s="122"/>
      <c r="D667" s="123"/>
      <c r="E667" s="123"/>
      <c r="F667" s="123"/>
      <c r="G667" s="123"/>
      <c r="H667" s="123"/>
      <c r="I667" s="123"/>
      <c r="J667" s="123"/>
      <c r="K667" s="123"/>
      <c r="L667" s="123"/>
      <c r="M667" s="124"/>
    </row>
    <row r="668" spans="1:13" ht="15.75">
      <c r="A668" s="125"/>
      <c r="B668" s="126" t="s">
        <v>206</v>
      </c>
      <c r="C668" s="127"/>
      <c r="D668" s="126"/>
      <c r="E668" s="126"/>
      <c r="F668" s="126"/>
      <c r="G668" s="127">
        <f>SUM(G656:G667)</f>
        <v>329.45499999999998</v>
      </c>
      <c r="H668" s="133"/>
      <c r="I668" s="128"/>
      <c r="J668" s="127"/>
      <c r="K668" s="128"/>
      <c r="L668" s="128"/>
      <c r="M668" s="129" t="str">
        <f>Orçamento!E130</f>
        <v>m²</v>
      </c>
    </row>
    <row r="671" spans="1:13" ht="15.75">
      <c r="A671" s="119" t="str">
        <f>Orçamento!A131</f>
        <v>12.2</v>
      </c>
      <c r="B671" s="346" t="str">
        <f>Orçamento!D131</f>
        <v>APLICAÇÃO MANUAL DE PINTURA COM TINTA LÁTEX ACRÍLICA EM PAREDES, DUAS DEMÃOS. </v>
      </c>
      <c r="C671" s="346"/>
      <c r="D671" s="346"/>
      <c r="E671" s="346"/>
      <c r="F671" s="346"/>
      <c r="G671" s="346"/>
      <c r="H671" s="346"/>
      <c r="I671" s="346"/>
      <c r="J671" s="346"/>
      <c r="K671" s="346"/>
      <c r="L671" s="346"/>
      <c r="M671" s="347"/>
    </row>
    <row r="672" spans="1:13" ht="15.75">
      <c r="A672" s="120"/>
      <c r="B672" s="121"/>
      <c r="C672" s="122"/>
      <c r="D672" s="123"/>
      <c r="E672" s="123"/>
      <c r="F672" s="123"/>
      <c r="G672" s="123"/>
      <c r="H672" s="123"/>
      <c r="I672" s="123"/>
      <c r="J672" s="123"/>
      <c r="K672" s="123"/>
      <c r="L672" s="123"/>
      <c r="M672" s="124"/>
    </row>
    <row r="673" spans="1:13" ht="15.75">
      <c r="A673" s="120"/>
      <c r="B673" s="121"/>
      <c r="C673" s="122"/>
      <c r="D673" s="123"/>
      <c r="E673" s="123"/>
      <c r="F673" s="123"/>
      <c r="G673" s="123">
        <f>G668</f>
        <v>329.45499999999998</v>
      </c>
      <c r="H673" s="123"/>
      <c r="I673" s="123"/>
      <c r="J673" s="123"/>
      <c r="K673" s="123"/>
      <c r="L673" s="123"/>
      <c r="M673" s="124"/>
    </row>
    <row r="674" spans="1:13" ht="15.75">
      <c r="A674" s="120"/>
      <c r="B674" s="121"/>
      <c r="C674" s="122"/>
      <c r="D674" s="123"/>
      <c r="E674" s="123"/>
      <c r="F674" s="123"/>
      <c r="G674" s="123"/>
      <c r="H674" s="123"/>
      <c r="I674" s="123"/>
      <c r="J674" s="123"/>
      <c r="K674" s="123"/>
      <c r="L674" s="123"/>
      <c r="M674" s="124"/>
    </row>
    <row r="675" spans="1:13" ht="15.75">
      <c r="A675" s="125"/>
      <c r="B675" s="126" t="s">
        <v>206</v>
      </c>
      <c r="C675" s="127"/>
      <c r="D675" s="126"/>
      <c r="E675" s="126"/>
      <c r="F675" s="126"/>
      <c r="G675" s="127">
        <f>SUM(G672:G674)</f>
        <v>329.45499999999998</v>
      </c>
      <c r="H675" s="133"/>
      <c r="I675" s="128"/>
      <c r="J675" s="127"/>
      <c r="K675" s="128"/>
      <c r="L675" s="128"/>
      <c r="M675" s="129" t="str">
        <f>Orçamento!E131</f>
        <v>m²</v>
      </c>
    </row>
    <row r="677" spans="1:13" ht="15.75">
      <c r="A677" s="119" t="str">
        <f>Orçamento!A132</f>
        <v>12.3</v>
      </c>
      <c r="B677" s="346" t="str">
        <f>Orçamento!D132</f>
        <v>APLICAÇÃO MANUAL DE PINTURA COM TINTA LÁTEX ACRÍLICA EM TETO, DUAS DEMÃOS. AF_06</v>
      </c>
      <c r="C677" s="346"/>
      <c r="D677" s="346"/>
      <c r="E677" s="346"/>
      <c r="F677" s="346"/>
      <c r="G677" s="346"/>
      <c r="H677" s="346"/>
      <c r="I677" s="346"/>
      <c r="J677" s="346"/>
      <c r="K677" s="346"/>
      <c r="L677" s="346"/>
      <c r="M677" s="347"/>
    </row>
    <row r="678" spans="1:13" ht="15.75">
      <c r="A678" s="120"/>
      <c r="B678" s="121"/>
      <c r="C678" s="122"/>
      <c r="D678" s="123"/>
      <c r="E678" s="123"/>
      <c r="F678" s="123"/>
      <c r="G678" s="123"/>
      <c r="H678" s="123"/>
      <c r="I678" s="123"/>
      <c r="J678" s="123"/>
      <c r="K678" s="123"/>
      <c r="L678" s="123"/>
      <c r="M678" s="124"/>
    </row>
    <row r="679" spans="1:13" ht="15.75">
      <c r="A679" s="120"/>
      <c r="B679" s="121"/>
      <c r="C679" s="122"/>
      <c r="D679" s="123"/>
      <c r="E679" s="123"/>
      <c r="F679" s="123"/>
      <c r="G679" s="123">
        <v>67.150000000000006</v>
      </c>
      <c r="H679" s="123"/>
      <c r="I679" s="123"/>
      <c r="J679" s="123"/>
      <c r="K679" s="123"/>
      <c r="L679" s="123"/>
      <c r="M679" s="124"/>
    </row>
    <row r="680" spans="1:13" ht="15.75">
      <c r="A680" s="120"/>
      <c r="B680" s="121"/>
      <c r="C680" s="122"/>
      <c r="D680" s="123"/>
      <c r="E680" s="123"/>
      <c r="F680" s="123"/>
      <c r="G680" s="123"/>
      <c r="H680" s="123"/>
      <c r="I680" s="123"/>
      <c r="J680" s="123"/>
      <c r="K680" s="123"/>
      <c r="L680" s="123"/>
      <c r="M680" s="124"/>
    </row>
    <row r="681" spans="1:13" ht="15.75">
      <c r="A681" s="125"/>
      <c r="B681" s="126" t="s">
        <v>206</v>
      </c>
      <c r="C681" s="127"/>
      <c r="D681" s="126"/>
      <c r="E681" s="126"/>
      <c r="F681" s="126"/>
      <c r="G681" s="127">
        <f>SUM(G678:G680)</f>
        <v>67.150000000000006</v>
      </c>
      <c r="H681" s="133"/>
      <c r="I681" s="128"/>
      <c r="J681" s="127"/>
      <c r="K681" s="128"/>
      <c r="L681" s="128"/>
      <c r="M681" s="129" t="str">
        <f>Orçamento!E132</f>
        <v>m²</v>
      </c>
    </row>
    <row r="683" spans="1:13" ht="15.75">
      <c r="A683" s="119" t="str">
        <f>Orçamento!A133</f>
        <v>12.4</v>
      </c>
      <c r="B683" s="346" t="str">
        <f>Orçamento!D133</f>
        <v>PINTURA DE PISO COM TINTA EPÓXI, APLICAÇÃO MANUAL, 2 DEMÃOS, INCLUSO PRIMER EPÓXI</v>
      </c>
      <c r="C683" s="346"/>
      <c r="D683" s="346"/>
      <c r="E683" s="346"/>
      <c r="F683" s="346"/>
      <c r="G683" s="346"/>
      <c r="H683" s="346"/>
      <c r="I683" s="346"/>
      <c r="J683" s="346"/>
      <c r="K683" s="346"/>
      <c r="L683" s="346"/>
      <c r="M683" s="347"/>
    </row>
    <row r="684" spans="1:13" ht="15.75">
      <c r="A684" s="120"/>
      <c r="B684" s="121"/>
      <c r="C684" s="122"/>
      <c r="D684" s="123"/>
      <c r="E684" s="123"/>
      <c r="F684" s="123"/>
      <c r="G684" s="123"/>
      <c r="H684" s="123"/>
      <c r="I684" s="123"/>
      <c r="J684" s="123"/>
      <c r="K684" s="123"/>
      <c r="L684" s="123"/>
      <c r="M684" s="124"/>
    </row>
    <row r="685" spans="1:13" ht="15.75">
      <c r="A685" s="120"/>
      <c r="B685" s="121"/>
      <c r="C685" s="122"/>
      <c r="D685" s="123"/>
      <c r="E685" s="123"/>
      <c r="F685" s="123"/>
      <c r="G685" s="123">
        <v>483.8</v>
      </c>
      <c r="H685" s="123"/>
      <c r="I685" s="123"/>
      <c r="J685" s="123"/>
      <c r="K685" s="123"/>
      <c r="L685" s="123"/>
      <c r="M685" s="124"/>
    </row>
    <row r="686" spans="1:13" ht="15.75">
      <c r="A686" s="120"/>
      <c r="B686" s="121"/>
      <c r="C686" s="122"/>
      <c r="D686" s="123"/>
      <c r="E686" s="123"/>
      <c r="F686" s="123"/>
      <c r="G686" s="123"/>
      <c r="H686" s="123"/>
      <c r="I686" s="123"/>
      <c r="J686" s="123"/>
      <c r="K686" s="123"/>
      <c r="L686" s="123"/>
      <c r="M686" s="124"/>
    </row>
    <row r="687" spans="1:13" ht="15.75">
      <c r="A687" s="125"/>
      <c r="B687" s="126" t="s">
        <v>206</v>
      </c>
      <c r="C687" s="127"/>
      <c r="D687" s="126"/>
      <c r="E687" s="126"/>
      <c r="F687" s="126"/>
      <c r="G687" s="127">
        <f>SUM(G684:G686)</f>
        <v>483.8</v>
      </c>
      <c r="H687" s="133"/>
      <c r="I687" s="128"/>
      <c r="J687" s="127"/>
      <c r="K687" s="128"/>
      <c r="L687" s="128"/>
      <c r="M687" s="129" t="str">
        <f>Orçamento!E133</f>
        <v>m²</v>
      </c>
    </row>
    <row r="689" spans="1:13" ht="15.75">
      <c r="A689" s="119" t="str">
        <f>Orçamento!A134</f>
        <v>12.5</v>
      </c>
      <c r="B689" s="346" t="str">
        <f>Orçamento!D134</f>
        <v>PINTURA DE DEMARCAÇÃO DE QUADRA POLIESPORTIVA COM TINTA EPÓXI, E = 5 CM, APLICAÇÃO MANUAL.</v>
      </c>
      <c r="C689" s="346"/>
      <c r="D689" s="346"/>
      <c r="E689" s="346"/>
      <c r="F689" s="346"/>
      <c r="G689" s="346"/>
      <c r="H689" s="346"/>
      <c r="I689" s="346"/>
      <c r="J689" s="346"/>
      <c r="K689" s="346"/>
      <c r="L689" s="346"/>
      <c r="M689" s="347"/>
    </row>
    <row r="690" spans="1:13" ht="15.75">
      <c r="A690" s="120"/>
      <c r="B690" s="121"/>
      <c r="C690" s="122"/>
      <c r="D690" s="123"/>
      <c r="E690" s="123"/>
      <c r="F690" s="123"/>
      <c r="G690" s="123"/>
      <c r="H690" s="123"/>
      <c r="I690" s="123"/>
      <c r="J690" s="123"/>
      <c r="K690" s="123"/>
      <c r="L690" s="123"/>
      <c r="M690" s="124"/>
    </row>
    <row r="691" spans="1:13" ht="15.75">
      <c r="A691" s="120"/>
      <c r="B691" s="121"/>
      <c r="C691" s="122">
        <v>275.60000000000002</v>
      </c>
      <c r="D691" s="123"/>
      <c r="E691" s="123"/>
      <c r="F691" s="123"/>
      <c r="G691" s="123"/>
      <c r="H691" s="123"/>
      <c r="I691" s="123"/>
      <c r="J691" s="123"/>
      <c r="K691" s="123"/>
      <c r="L691" s="123"/>
      <c r="M691" s="124"/>
    </row>
    <row r="692" spans="1:13" ht="15.75">
      <c r="A692" s="120"/>
      <c r="B692" s="121"/>
      <c r="C692" s="122"/>
      <c r="D692" s="123"/>
      <c r="E692" s="123"/>
      <c r="F692" s="123"/>
      <c r="G692" s="123"/>
      <c r="H692" s="123"/>
      <c r="I692" s="123"/>
      <c r="J692" s="123"/>
      <c r="K692" s="123"/>
      <c r="L692" s="123"/>
      <c r="M692" s="124"/>
    </row>
    <row r="693" spans="1:13" ht="15.75">
      <c r="A693" s="125"/>
      <c r="B693" s="126" t="s">
        <v>206</v>
      </c>
      <c r="C693" s="127">
        <f>C691</f>
        <v>275.60000000000002</v>
      </c>
      <c r="D693" s="126"/>
      <c r="E693" s="126"/>
      <c r="F693" s="126"/>
      <c r="G693" s="127"/>
      <c r="H693" s="133"/>
      <c r="I693" s="128"/>
      <c r="J693" s="127"/>
      <c r="K693" s="128"/>
      <c r="L693" s="128"/>
      <c r="M693" s="129" t="str">
        <f>Orçamento!E134</f>
        <v>m</v>
      </c>
    </row>
    <row r="695" spans="1:13" ht="15.75">
      <c r="A695" s="119" t="str">
        <f>Orçamento!A135</f>
        <v>12.6</v>
      </c>
      <c r="B695" s="346" t="str">
        <f>Orçamento!D135</f>
        <v>PINTURA COM TINTA EPOXÍDICA DE ACABAMENTO PULVERIZADA SOBRE PERFIL METÁLICO EXECUTADO EM FÁBRICA (02 DEMÃOS)</v>
      </c>
      <c r="C695" s="346"/>
      <c r="D695" s="346"/>
      <c r="E695" s="346"/>
      <c r="F695" s="346"/>
      <c r="G695" s="346"/>
      <c r="H695" s="346"/>
      <c r="I695" s="346"/>
      <c r="J695" s="346"/>
      <c r="K695" s="346"/>
      <c r="L695" s="346"/>
      <c r="M695" s="347"/>
    </row>
    <row r="696" spans="1:13" ht="15.75">
      <c r="A696" s="120"/>
      <c r="B696" s="121"/>
      <c r="C696" s="122"/>
      <c r="D696" s="123"/>
      <c r="E696" s="123"/>
      <c r="F696" s="123"/>
      <c r="G696" s="123"/>
      <c r="H696" s="123"/>
      <c r="I696" s="123"/>
      <c r="J696" s="123"/>
      <c r="K696" s="123"/>
      <c r="L696" s="123"/>
      <c r="M696" s="124"/>
    </row>
    <row r="697" spans="1:13" ht="15.75">
      <c r="A697" s="120"/>
      <c r="B697" s="121"/>
      <c r="C697" s="122"/>
      <c r="D697" s="123"/>
      <c r="E697" s="123"/>
      <c r="F697" s="123"/>
      <c r="G697" s="123">
        <v>366.82</v>
      </c>
      <c r="H697" s="123"/>
      <c r="I697" s="123"/>
      <c r="J697" s="123"/>
      <c r="K697" s="123"/>
      <c r="L697" s="123"/>
      <c r="M697" s="124"/>
    </row>
    <row r="698" spans="1:13" ht="15.75">
      <c r="A698" s="120"/>
      <c r="B698" s="121"/>
      <c r="C698" s="122"/>
      <c r="D698" s="123"/>
      <c r="E698" s="123"/>
      <c r="F698" s="123"/>
      <c r="G698" s="123"/>
      <c r="H698" s="123"/>
      <c r="I698" s="123"/>
      <c r="J698" s="123"/>
      <c r="K698" s="123"/>
      <c r="L698" s="123"/>
      <c r="M698" s="124"/>
    </row>
    <row r="699" spans="1:13" ht="15.75">
      <c r="A699" s="125"/>
      <c r="B699" s="126" t="s">
        <v>206</v>
      </c>
      <c r="C699" s="127"/>
      <c r="D699" s="126"/>
      <c r="E699" s="126"/>
      <c r="F699" s="126"/>
      <c r="G699" s="127">
        <f>SUM(G696:G698)</f>
        <v>366.82</v>
      </c>
      <c r="H699" s="133"/>
      <c r="I699" s="128"/>
      <c r="J699" s="127"/>
      <c r="K699" s="128"/>
      <c r="L699" s="128"/>
      <c r="M699" s="129" t="str">
        <f>Orçamento!E135</f>
        <v>m²</v>
      </c>
    </row>
    <row r="701" spans="1:13" ht="15.75">
      <c r="A701" s="119" t="str">
        <f>Orçamento!A136</f>
        <v>12.7</v>
      </c>
      <c r="B701" s="346" t="str">
        <f>Orçamento!D136</f>
        <v>PINTURA ESMALTE PARA ESTRUTURA METÁLICA E ALAMBRADO, 2 DEMÃOS</v>
      </c>
      <c r="C701" s="346"/>
      <c r="D701" s="346"/>
      <c r="E701" s="346"/>
      <c r="F701" s="346"/>
      <c r="G701" s="346"/>
      <c r="H701" s="346"/>
      <c r="I701" s="346"/>
      <c r="J701" s="346"/>
      <c r="K701" s="346"/>
      <c r="L701" s="346"/>
      <c r="M701" s="347"/>
    </row>
    <row r="702" spans="1:13" ht="15.75">
      <c r="A702" s="120"/>
      <c r="B702" s="121"/>
      <c r="C702" s="122"/>
      <c r="D702" s="123"/>
      <c r="E702" s="123"/>
      <c r="F702" s="123"/>
      <c r="G702" s="123"/>
      <c r="H702" s="123"/>
      <c r="I702" s="123"/>
      <c r="J702" s="123"/>
      <c r="K702" s="123"/>
      <c r="L702" s="123"/>
      <c r="M702" s="124"/>
    </row>
    <row r="703" spans="1:13" ht="15.75">
      <c r="A703" s="120"/>
      <c r="B703" s="121"/>
      <c r="C703" s="122"/>
      <c r="D703" s="123"/>
      <c r="E703" s="123"/>
      <c r="F703" s="123"/>
      <c r="G703" s="123">
        <v>567.82000000000005</v>
      </c>
      <c r="H703" s="123"/>
      <c r="I703" s="123"/>
      <c r="J703" s="123"/>
      <c r="K703" s="123"/>
      <c r="L703" s="123"/>
      <c r="M703" s="124"/>
    </row>
    <row r="704" spans="1:13" ht="15.75">
      <c r="A704" s="120"/>
      <c r="B704" s="121"/>
      <c r="C704" s="122"/>
      <c r="D704" s="123"/>
      <c r="E704" s="123"/>
      <c r="F704" s="123"/>
      <c r="G704" s="123"/>
      <c r="H704" s="123"/>
      <c r="I704" s="123"/>
      <c r="J704" s="123"/>
      <c r="K704" s="123"/>
      <c r="L704" s="123"/>
      <c r="M704" s="124"/>
    </row>
    <row r="705" spans="1:13" ht="15.75">
      <c r="A705" s="125"/>
      <c r="B705" s="126" t="s">
        <v>206</v>
      </c>
      <c r="C705" s="127"/>
      <c r="D705" s="126"/>
      <c r="E705" s="126"/>
      <c r="F705" s="126"/>
      <c r="G705" s="127">
        <f>SUM(G702:G704)</f>
        <v>567.82000000000005</v>
      </c>
      <c r="H705" s="133"/>
      <c r="I705" s="128"/>
      <c r="J705" s="127"/>
      <c r="K705" s="128"/>
      <c r="L705" s="128"/>
      <c r="M705" s="129" t="str">
        <f>Orçamento!E136</f>
        <v>m²</v>
      </c>
    </row>
    <row r="707" spans="1:13" ht="15.75">
      <c r="A707" s="119" t="str">
        <f>Orçamento!A137</f>
        <v>12.8</v>
      </c>
      <c r="B707" s="346" t="str">
        <f>Orçamento!D137</f>
        <v>PINTURA ESMALTE PARA TELHAMENTO METÁLICO COM FUNDO ANTICORROSIVO, 2 DEMÃOS</v>
      </c>
      <c r="C707" s="346"/>
      <c r="D707" s="346"/>
      <c r="E707" s="346"/>
      <c r="F707" s="346"/>
      <c r="G707" s="346"/>
      <c r="H707" s="346"/>
      <c r="I707" s="346"/>
      <c r="J707" s="346"/>
      <c r="K707" s="346"/>
      <c r="L707" s="346"/>
      <c r="M707" s="347"/>
    </row>
    <row r="708" spans="1:13" ht="15.75">
      <c r="A708" s="120"/>
      <c r="B708" s="121"/>
      <c r="C708" s="122"/>
      <c r="D708" s="123"/>
      <c r="E708" s="123"/>
      <c r="F708" s="123"/>
      <c r="G708" s="123"/>
      <c r="H708" s="123"/>
      <c r="I708" s="123"/>
      <c r="J708" s="123"/>
      <c r="K708" s="123"/>
      <c r="L708" s="123"/>
      <c r="M708" s="124"/>
    </row>
    <row r="709" spans="1:13" ht="15.75">
      <c r="A709" s="120"/>
      <c r="B709" s="121"/>
      <c r="C709" s="122"/>
      <c r="D709" s="123"/>
      <c r="E709" s="123"/>
      <c r="F709" s="123"/>
      <c r="G709" s="123">
        <v>1030.4000000000001</v>
      </c>
      <c r="H709" s="123"/>
      <c r="I709" s="123"/>
      <c r="J709" s="123"/>
      <c r="K709" s="123"/>
      <c r="L709" s="123"/>
      <c r="M709" s="124"/>
    </row>
    <row r="710" spans="1:13" ht="15.75">
      <c r="A710" s="120"/>
      <c r="B710" s="121"/>
      <c r="C710" s="122"/>
      <c r="D710" s="123"/>
      <c r="E710" s="123"/>
      <c r="F710" s="123"/>
      <c r="G710" s="123"/>
      <c r="H710" s="123"/>
      <c r="I710" s="123"/>
      <c r="J710" s="123"/>
      <c r="K710" s="123"/>
      <c r="L710" s="123"/>
      <c r="M710" s="124"/>
    </row>
    <row r="711" spans="1:13" ht="15.75">
      <c r="A711" s="125"/>
      <c r="B711" s="126" t="s">
        <v>206</v>
      </c>
      <c r="C711" s="127"/>
      <c r="D711" s="126"/>
      <c r="E711" s="126"/>
      <c r="F711" s="126"/>
      <c r="G711" s="127">
        <f>SUM(G708:G710)</f>
        <v>1030.4000000000001</v>
      </c>
      <c r="H711" s="133"/>
      <c r="I711" s="128"/>
      <c r="J711" s="127"/>
      <c r="K711" s="128"/>
      <c r="L711" s="128"/>
      <c r="M711" s="129" t="str">
        <f>Orçamento!E137</f>
        <v>m²</v>
      </c>
    </row>
    <row r="713" spans="1:13" ht="15.75">
      <c r="A713" s="114" t="str">
        <f>Orçamento!A139</f>
        <v>13.0</v>
      </c>
      <c r="B713" s="115" t="str">
        <f>Orçamento!D139</f>
        <v>INSTALAÇÕES HIDRÁULICA</v>
      </c>
      <c r="C713" s="116"/>
      <c r="D713" s="116"/>
      <c r="E713" s="116"/>
      <c r="F713" s="116"/>
      <c r="G713" s="116"/>
      <c r="H713" s="116"/>
      <c r="I713" s="116"/>
      <c r="J713" s="116"/>
      <c r="K713" s="116"/>
      <c r="L713" s="116"/>
      <c r="M713" s="117"/>
    </row>
    <row r="714" spans="1:13" ht="15.75">
      <c r="A714" s="114" t="str">
        <f>Orçamento!A140</f>
        <v>13.1</v>
      </c>
      <c r="B714" s="115" t="str">
        <f>Orçamento!D140</f>
        <v>TUBULAÇÕES E CONEXÕES DE PVC</v>
      </c>
      <c r="C714" s="116"/>
      <c r="D714" s="116"/>
      <c r="E714" s="116"/>
      <c r="F714" s="116"/>
      <c r="G714" s="116"/>
      <c r="H714" s="116"/>
      <c r="I714" s="116"/>
      <c r="J714" s="116"/>
      <c r="K714" s="116"/>
      <c r="L714" s="116"/>
      <c r="M714" s="117"/>
    </row>
    <row r="715" spans="1:13" ht="15.75">
      <c r="A715" s="119" t="str">
        <f>Orçamento!A141</f>
        <v>13.1.1</v>
      </c>
      <c r="B715" s="346" t="str">
        <f>Orçamento!D141</f>
        <v xml:space="preserve">TUBO, PVC, SOLDÁVEL, DN 32MM, INSTALADO EM PRUMADA DE ÁGUA - FORNECIMENTO E INSTALAÇÃO. </v>
      </c>
      <c r="C715" s="346"/>
      <c r="D715" s="346"/>
      <c r="E715" s="346"/>
      <c r="F715" s="346"/>
      <c r="G715" s="346"/>
      <c r="H715" s="346"/>
      <c r="I715" s="346"/>
      <c r="J715" s="346"/>
      <c r="K715" s="346"/>
      <c r="L715" s="346"/>
      <c r="M715" s="347"/>
    </row>
    <row r="716" spans="1:13" ht="15.75">
      <c r="A716" s="120"/>
      <c r="B716" s="121"/>
      <c r="C716" s="122"/>
      <c r="D716" s="123"/>
      <c r="E716" s="123"/>
      <c r="F716" s="123"/>
      <c r="G716" s="123"/>
      <c r="H716" s="123"/>
      <c r="I716" s="123"/>
      <c r="J716" s="123"/>
      <c r="K716" s="123"/>
      <c r="L716" s="123"/>
      <c r="M716" s="124"/>
    </row>
    <row r="717" spans="1:13" ht="15.75">
      <c r="A717" s="120"/>
      <c r="B717" s="121"/>
      <c r="C717" s="122"/>
      <c r="D717" s="123"/>
      <c r="E717" s="123"/>
      <c r="F717" s="123"/>
      <c r="G717" s="123"/>
      <c r="H717" s="123"/>
      <c r="I717" s="123"/>
      <c r="J717" s="123">
        <v>6</v>
      </c>
      <c r="K717" s="123"/>
      <c r="L717" s="123"/>
      <c r="M717" s="124"/>
    </row>
    <row r="718" spans="1:13" ht="15.75">
      <c r="A718" s="120"/>
      <c r="B718" s="121"/>
      <c r="C718" s="122"/>
      <c r="D718" s="123"/>
      <c r="E718" s="123"/>
      <c r="F718" s="123"/>
      <c r="G718" s="123"/>
      <c r="H718" s="123"/>
      <c r="I718" s="123"/>
      <c r="J718" s="123"/>
      <c r="K718" s="123"/>
      <c r="L718" s="123"/>
      <c r="M718" s="124"/>
    </row>
    <row r="719" spans="1:13" ht="15.75">
      <c r="A719" s="125"/>
      <c r="B719" s="126" t="s">
        <v>206</v>
      </c>
      <c r="C719" s="127"/>
      <c r="D719" s="126"/>
      <c r="E719" s="126"/>
      <c r="F719" s="126"/>
      <c r="G719" s="127"/>
      <c r="H719" s="133"/>
      <c r="I719" s="128"/>
      <c r="J719" s="127">
        <f>J717</f>
        <v>6</v>
      </c>
      <c r="K719" s="128"/>
      <c r="L719" s="128"/>
      <c r="M719" s="129" t="str">
        <f>Orçamento!E141</f>
        <v>m</v>
      </c>
    </row>
    <row r="721" spans="1:13" ht="15.75">
      <c r="A721" s="119" t="str">
        <f>Orçamento!A142</f>
        <v>13.1.2</v>
      </c>
      <c r="B721" s="346" t="str">
        <f>Orçamento!D142</f>
        <v xml:space="preserve">TUBO, PVC, SOLDÁVEL, DN 50MM, INSTALADO EM PRUMADA DE ÁGUA - FORNECIMENTO E INSTALAÇÃO. </v>
      </c>
      <c r="C721" s="346"/>
      <c r="D721" s="346"/>
      <c r="E721" s="346"/>
      <c r="F721" s="346"/>
      <c r="G721" s="346"/>
      <c r="H721" s="346"/>
      <c r="I721" s="346"/>
      <c r="J721" s="346"/>
      <c r="K721" s="346"/>
      <c r="L721" s="346"/>
      <c r="M721" s="347"/>
    </row>
    <row r="722" spans="1:13" ht="15.75">
      <c r="A722" s="120"/>
      <c r="B722" s="121"/>
      <c r="C722" s="122"/>
      <c r="D722" s="123"/>
      <c r="E722" s="123"/>
      <c r="F722" s="123"/>
      <c r="G722" s="123"/>
      <c r="H722" s="123"/>
      <c r="I722" s="123"/>
      <c r="J722" s="123"/>
      <c r="K722" s="123"/>
      <c r="L722" s="123"/>
      <c r="M722" s="124"/>
    </row>
    <row r="723" spans="1:13" ht="15.75">
      <c r="A723" s="120"/>
      <c r="B723" s="121"/>
      <c r="C723" s="122"/>
      <c r="D723" s="123"/>
      <c r="E723" s="123"/>
      <c r="F723" s="123"/>
      <c r="G723" s="123"/>
      <c r="H723" s="123"/>
      <c r="I723" s="123"/>
      <c r="J723" s="123">
        <v>18</v>
      </c>
      <c r="K723" s="123"/>
      <c r="L723" s="123"/>
      <c r="M723" s="124"/>
    </row>
    <row r="724" spans="1:13" ht="15.75">
      <c r="A724" s="120"/>
      <c r="B724" s="121"/>
      <c r="C724" s="122"/>
      <c r="D724" s="123"/>
      <c r="E724" s="123"/>
      <c r="F724" s="123"/>
      <c r="G724" s="123"/>
      <c r="H724" s="123"/>
      <c r="I724" s="123"/>
      <c r="J724" s="123"/>
      <c r="K724" s="123"/>
      <c r="L724" s="123"/>
      <c r="M724" s="124"/>
    </row>
    <row r="725" spans="1:13" ht="15.75">
      <c r="A725" s="125"/>
      <c r="B725" s="126" t="s">
        <v>206</v>
      </c>
      <c r="C725" s="127"/>
      <c r="D725" s="126"/>
      <c r="E725" s="126"/>
      <c r="F725" s="126"/>
      <c r="G725" s="127"/>
      <c r="H725" s="133"/>
      <c r="I725" s="128"/>
      <c r="J725" s="127">
        <f>J723</f>
        <v>18</v>
      </c>
      <c r="K725" s="128"/>
      <c r="L725" s="128"/>
      <c r="M725" s="129" t="str">
        <f>Orçamento!E153</f>
        <v>un</v>
      </c>
    </row>
    <row r="727" spans="1:13" ht="15.75">
      <c r="A727" s="119" t="str">
        <f>Orçamento!A143</f>
        <v>13.1.3</v>
      </c>
      <c r="B727" s="346" t="str">
        <f>Orçamento!D143</f>
        <v>TUBO, PVC, SOLDÁVEL, DN 60MM, INSTALADO EM PRUMADA DE ÁGUA - FORNECIMENTO E INSTALAÇÃO.</v>
      </c>
      <c r="C727" s="346"/>
      <c r="D727" s="346"/>
      <c r="E727" s="346"/>
      <c r="F727" s="346"/>
      <c r="G727" s="346"/>
      <c r="H727" s="346"/>
      <c r="I727" s="346"/>
      <c r="J727" s="346"/>
      <c r="K727" s="346"/>
      <c r="L727" s="346"/>
      <c r="M727" s="347"/>
    </row>
    <row r="728" spans="1:13" ht="15.75">
      <c r="A728" s="120"/>
      <c r="B728" s="121"/>
      <c r="C728" s="122"/>
      <c r="D728" s="123"/>
      <c r="E728" s="123"/>
      <c r="F728" s="123"/>
      <c r="G728" s="123"/>
      <c r="H728" s="123"/>
      <c r="I728" s="123"/>
      <c r="J728" s="123"/>
      <c r="K728" s="123"/>
      <c r="L728" s="123"/>
      <c r="M728" s="124"/>
    </row>
    <row r="729" spans="1:13" ht="15.75">
      <c r="A729" s="120"/>
      <c r="B729" s="121"/>
      <c r="C729" s="122"/>
      <c r="D729" s="123"/>
      <c r="E729" s="123"/>
      <c r="F729" s="123"/>
      <c r="G729" s="123"/>
      <c r="H729" s="123"/>
      <c r="I729" s="123"/>
      <c r="J729" s="123">
        <v>2</v>
      </c>
      <c r="K729" s="123"/>
      <c r="L729" s="123"/>
      <c r="M729" s="124"/>
    </row>
    <row r="730" spans="1:13" ht="15.75">
      <c r="A730" s="120"/>
      <c r="B730" s="121"/>
      <c r="C730" s="122"/>
      <c r="D730" s="123"/>
      <c r="E730" s="123"/>
      <c r="F730" s="123"/>
      <c r="G730" s="123"/>
      <c r="H730" s="123"/>
      <c r="I730" s="123"/>
      <c r="J730" s="123"/>
      <c r="K730" s="123"/>
      <c r="L730" s="123"/>
      <c r="M730" s="124"/>
    </row>
    <row r="731" spans="1:13" ht="15.75">
      <c r="A731" s="125"/>
      <c r="B731" s="126" t="s">
        <v>206</v>
      </c>
      <c r="C731" s="127"/>
      <c r="D731" s="126"/>
      <c r="E731" s="126"/>
      <c r="F731" s="126"/>
      <c r="G731" s="127"/>
      <c r="H731" s="133"/>
      <c r="I731" s="128"/>
      <c r="J731" s="127">
        <f>J729</f>
        <v>2</v>
      </c>
      <c r="K731" s="128"/>
      <c r="L731" s="128"/>
      <c r="M731" s="129" t="s">
        <v>24</v>
      </c>
    </row>
    <row r="733" spans="1:13" ht="15.75">
      <c r="A733" s="119" t="str">
        <f>Orçamento!A144</f>
        <v>13.1.4</v>
      </c>
      <c r="B733" s="346" t="str">
        <f>Orçamento!D144</f>
        <v>TUBO, PVC, SOLDÁVEL, DN 25MM, INSTALADO EM RAMAL DE DISTRIBUIÇÃO DE ÁGUA - FORNECIMENTO E INSTALAÇÃO.</v>
      </c>
      <c r="C733" s="346"/>
      <c r="D733" s="346"/>
      <c r="E733" s="346"/>
      <c r="F733" s="346"/>
      <c r="G733" s="346"/>
      <c r="H733" s="346"/>
      <c r="I733" s="346"/>
      <c r="J733" s="346"/>
      <c r="K733" s="346"/>
      <c r="L733" s="346"/>
      <c r="M733" s="347"/>
    </row>
    <row r="734" spans="1:13" ht="15.75">
      <c r="A734" s="120"/>
      <c r="B734" s="121"/>
      <c r="C734" s="122"/>
      <c r="D734" s="123"/>
      <c r="E734" s="123"/>
      <c r="F734" s="123"/>
      <c r="G734" s="123"/>
      <c r="H734" s="123"/>
      <c r="I734" s="123"/>
      <c r="J734" s="123"/>
      <c r="K734" s="123"/>
      <c r="L734" s="123"/>
      <c r="M734" s="124"/>
    </row>
    <row r="735" spans="1:13" ht="15.75">
      <c r="A735" s="120"/>
      <c r="B735" s="121"/>
      <c r="C735" s="122"/>
      <c r="D735" s="123"/>
      <c r="E735" s="123"/>
      <c r="F735" s="123"/>
      <c r="G735" s="123"/>
      <c r="H735" s="123"/>
      <c r="I735" s="123"/>
      <c r="J735" s="123">
        <v>38</v>
      </c>
      <c r="K735" s="123"/>
      <c r="L735" s="123"/>
      <c r="M735" s="124"/>
    </row>
    <row r="736" spans="1:13" ht="15.75">
      <c r="A736" s="120"/>
      <c r="B736" s="121"/>
      <c r="C736" s="122"/>
      <c r="D736" s="123"/>
      <c r="E736" s="123"/>
      <c r="F736" s="123"/>
      <c r="G736" s="123"/>
      <c r="H736" s="123"/>
      <c r="I736" s="123"/>
      <c r="J736" s="123"/>
      <c r="K736" s="123"/>
      <c r="L736" s="123"/>
      <c r="M736" s="124"/>
    </row>
    <row r="737" spans="1:13" ht="15.75">
      <c r="A737" s="125"/>
      <c r="B737" s="126" t="s">
        <v>206</v>
      </c>
      <c r="C737" s="127"/>
      <c r="D737" s="126"/>
      <c r="E737" s="126"/>
      <c r="F737" s="126"/>
      <c r="G737" s="127"/>
      <c r="H737" s="133"/>
      <c r="I737" s="128"/>
      <c r="J737" s="127">
        <f>J735</f>
        <v>38</v>
      </c>
      <c r="K737" s="128"/>
      <c r="L737" s="128"/>
      <c r="M737" s="129" t="s">
        <v>24</v>
      </c>
    </row>
    <row r="740" spans="1:13" ht="15.75">
      <c r="A740" s="119" t="str">
        <f>Orçamento!A145</f>
        <v>13.1.5</v>
      </c>
      <c r="B740" s="346" t="str">
        <f>Orçamento!D145</f>
        <v xml:space="preserve"> PONTO DE CONSUMO TERMINAL DE ÁGUA FRIA (SUBRAMAL) COM TUBULAÇÃO DE PVC, DN 25 MM, INSTALADO EM RAMAL DE ÁGUA, INCLUSOS RASGO E CHUMBAMENTO EM ALVENARIA. </v>
      </c>
      <c r="C740" s="346"/>
      <c r="D740" s="346"/>
      <c r="E740" s="346"/>
      <c r="F740" s="346"/>
      <c r="G740" s="346"/>
      <c r="H740" s="346"/>
      <c r="I740" s="346"/>
      <c r="J740" s="346"/>
      <c r="K740" s="346"/>
      <c r="L740" s="346"/>
      <c r="M740" s="347"/>
    </row>
    <row r="741" spans="1:13" ht="15.75">
      <c r="A741" s="120"/>
      <c r="B741" s="121"/>
      <c r="C741" s="122"/>
      <c r="D741" s="123"/>
      <c r="E741" s="123"/>
      <c r="F741" s="123"/>
      <c r="G741" s="123"/>
      <c r="H741" s="123"/>
      <c r="I741" s="123"/>
      <c r="J741" s="123"/>
      <c r="K741" s="123"/>
      <c r="L741" s="123"/>
      <c r="M741" s="124"/>
    </row>
    <row r="742" spans="1:13" ht="15.75">
      <c r="A742" s="120"/>
      <c r="B742" s="121"/>
      <c r="C742" s="122"/>
      <c r="D742" s="123"/>
      <c r="E742" s="123"/>
      <c r="F742" s="123"/>
      <c r="G742" s="123"/>
      <c r="H742" s="123"/>
      <c r="I742" s="123"/>
      <c r="J742" s="123">
        <v>23</v>
      </c>
      <c r="K742" s="123"/>
      <c r="L742" s="123"/>
      <c r="M742" s="124"/>
    </row>
    <row r="743" spans="1:13" ht="15.75">
      <c r="A743" s="120"/>
      <c r="B743" s="121"/>
      <c r="C743" s="122"/>
      <c r="D743" s="123"/>
      <c r="E743" s="123"/>
      <c r="F743" s="123"/>
      <c r="G743" s="123"/>
      <c r="H743" s="123"/>
      <c r="I743" s="123"/>
      <c r="J743" s="123"/>
      <c r="K743" s="123"/>
      <c r="L743" s="123"/>
      <c r="M743" s="124"/>
    </row>
    <row r="744" spans="1:13" ht="15.75">
      <c r="A744" s="125"/>
      <c r="B744" s="126" t="s">
        <v>206</v>
      </c>
      <c r="C744" s="127"/>
      <c r="D744" s="126"/>
      <c r="E744" s="126"/>
      <c r="F744" s="126"/>
      <c r="G744" s="127"/>
      <c r="H744" s="133"/>
      <c r="I744" s="128"/>
      <c r="J744" s="127">
        <f>J742</f>
        <v>23</v>
      </c>
      <c r="K744" s="128"/>
      <c r="L744" s="128"/>
      <c r="M744" s="129" t="str">
        <f>Orçamento!E150</f>
        <v>un</v>
      </c>
    </row>
    <row r="747" spans="1:13" ht="15.75">
      <c r="A747" s="114" t="str">
        <f>Orçamento!A146</f>
        <v>13.2</v>
      </c>
      <c r="B747" s="115" t="str">
        <f>Orçamento!D146</f>
        <v>REGISTROS E OUTROS</v>
      </c>
      <c r="C747" s="116"/>
      <c r="D747" s="116"/>
      <c r="E747" s="116"/>
      <c r="F747" s="116"/>
      <c r="G747" s="116"/>
      <c r="H747" s="116"/>
      <c r="I747" s="116"/>
      <c r="J747" s="116"/>
      <c r="K747" s="116"/>
      <c r="L747" s="116"/>
      <c r="M747" s="117"/>
    </row>
    <row r="748" spans="1:13" ht="15.75">
      <c r="A748" s="119" t="str">
        <f>Orçamento!A147</f>
        <v>13.2.1</v>
      </c>
      <c r="B748" s="346" t="str">
        <f>Orçamento!D147</f>
        <v>REGISTRO DE GAVETA BRUTO Ø ¾", FORNECIMENTO E INSTALAÇÃO</v>
      </c>
      <c r="C748" s="346"/>
      <c r="D748" s="346"/>
      <c r="E748" s="346"/>
      <c r="F748" s="346"/>
      <c r="G748" s="346"/>
      <c r="H748" s="346"/>
      <c r="I748" s="346"/>
      <c r="J748" s="346"/>
      <c r="K748" s="346"/>
      <c r="L748" s="346"/>
      <c r="M748" s="347"/>
    </row>
    <row r="749" spans="1:13" ht="15.75">
      <c r="A749" s="120"/>
      <c r="B749" s="121"/>
      <c r="C749" s="122"/>
      <c r="D749" s="123"/>
      <c r="E749" s="123"/>
      <c r="F749" s="123"/>
      <c r="G749" s="123"/>
      <c r="H749" s="123"/>
      <c r="I749" s="123"/>
      <c r="J749" s="123"/>
      <c r="K749" s="123"/>
      <c r="L749" s="123"/>
      <c r="M749" s="124"/>
    </row>
    <row r="750" spans="1:13" ht="15.75">
      <c r="A750" s="120"/>
      <c r="B750" s="121"/>
      <c r="C750" s="122"/>
      <c r="D750" s="123"/>
      <c r="E750" s="123"/>
      <c r="F750" s="123"/>
      <c r="G750" s="123"/>
      <c r="H750" s="123"/>
      <c r="I750" s="123"/>
      <c r="J750" s="123">
        <v>4</v>
      </c>
      <c r="K750" s="123"/>
      <c r="L750" s="123"/>
      <c r="M750" s="124"/>
    </row>
    <row r="751" spans="1:13" ht="15.75">
      <c r="A751" s="120"/>
      <c r="B751" s="121"/>
      <c r="C751" s="122"/>
      <c r="D751" s="123"/>
      <c r="E751" s="123"/>
      <c r="F751" s="123"/>
      <c r="G751" s="123"/>
      <c r="H751" s="123"/>
      <c r="I751" s="123"/>
      <c r="J751" s="123"/>
      <c r="K751" s="123"/>
      <c r="L751" s="123"/>
      <c r="M751" s="124"/>
    </row>
    <row r="752" spans="1:13" ht="15.75">
      <c r="A752" s="125"/>
      <c r="B752" s="126" t="s">
        <v>206</v>
      </c>
      <c r="C752" s="127"/>
      <c r="D752" s="126"/>
      <c r="E752" s="126"/>
      <c r="F752" s="126"/>
      <c r="G752" s="127"/>
      <c r="H752" s="133"/>
      <c r="I752" s="128"/>
      <c r="J752" s="127">
        <f>J750</f>
        <v>4</v>
      </c>
      <c r="K752" s="128"/>
      <c r="L752" s="128"/>
      <c r="M752" s="129" t="str">
        <f>Orçamento!E147</f>
        <v>un</v>
      </c>
    </row>
    <row r="754" spans="1:13" ht="15.75">
      <c r="A754" s="119" t="str">
        <f>Orçamento!A148</f>
        <v>13.2.2</v>
      </c>
      <c r="B754" s="346" t="str">
        <f>Orçamento!D148</f>
        <v>REGISTRO DE GAVETA BRUTO Ø 1½", FORNECIMENTO E INSTALAÇÃO</v>
      </c>
      <c r="C754" s="346"/>
      <c r="D754" s="346"/>
      <c r="E754" s="346"/>
      <c r="F754" s="346"/>
      <c r="G754" s="346"/>
      <c r="H754" s="346"/>
      <c r="I754" s="346"/>
      <c r="J754" s="346"/>
      <c r="K754" s="346"/>
      <c r="L754" s="346"/>
      <c r="M754" s="347"/>
    </row>
    <row r="755" spans="1:13" ht="15.75">
      <c r="A755" s="120"/>
      <c r="B755" s="121"/>
      <c r="C755" s="122"/>
      <c r="D755" s="123"/>
      <c r="E755" s="123"/>
      <c r="F755" s="123"/>
      <c r="G755" s="123"/>
      <c r="H755" s="123"/>
      <c r="I755" s="123"/>
      <c r="J755" s="123"/>
      <c r="K755" s="123"/>
      <c r="L755" s="123"/>
      <c r="M755" s="124"/>
    </row>
    <row r="756" spans="1:13" ht="15.75">
      <c r="A756" s="120"/>
      <c r="B756" s="121"/>
      <c r="C756" s="122"/>
      <c r="D756" s="123"/>
      <c r="E756" s="123"/>
      <c r="F756" s="123"/>
      <c r="G756" s="123"/>
      <c r="H756" s="123"/>
      <c r="I756" s="123"/>
      <c r="J756" s="123">
        <v>2</v>
      </c>
      <c r="K756" s="123"/>
      <c r="L756" s="123"/>
      <c r="M756" s="124"/>
    </row>
    <row r="757" spans="1:13" ht="15.75">
      <c r="A757" s="120"/>
      <c r="B757" s="121"/>
      <c r="C757" s="122"/>
      <c r="D757" s="123"/>
      <c r="E757" s="123"/>
      <c r="F757" s="123"/>
      <c r="G757" s="123"/>
      <c r="H757" s="123"/>
      <c r="I757" s="123"/>
      <c r="J757" s="123"/>
      <c r="K757" s="123"/>
      <c r="L757" s="123"/>
      <c r="M757" s="124"/>
    </row>
    <row r="758" spans="1:13" ht="15.75">
      <c r="A758" s="125"/>
      <c r="B758" s="126" t="s">
        <v>206</v>
      </c>
      <c r="C758" s="127"/>
      <c r="D758" s="126"/>
      <c r="E758" s="126"/>
      <c r="F758" s="126"/>
      <c r="G758" s="127"/>
      <c r="H758" s="133"/>
      <c r="I758" s="128"/>
      <c r="J758" s="127">
        <f>J756</f>
        <v>2</v>
      </c>
      <c r="K758" s="128"/>
      <c r="L758" s="128"/>
      <c r="M758" s="129" t="str">
        <f>Orçamento!E148</f>
        <v>un</v>
      </c>
    </row>
    <row r="760" spans="1:13" ht="15.75">
      <c r="A760" s="119" t="str">
        <f>Orçamento!A149</f>
        <v>13.2.3</v>
      </c>
      <c r="B760" s="346" t="str">
        <f>Orçamento!D149</f>
        <v>REGISTRO DE GAVETA COM CANOPLA CROMADA 1½", FORNECIMENTO E INSTALAÇÃO</v>
      </c>
      <c r="C760" s="346"/>
      <c r="D760" s="346"/>
      <c r="E760" s="346"/>
      <c r="F760" s="346"/>
      <c r="G760" s="346"/>
      <c r="H760" s="346"/>
      <c r="I760" s="346"/>
      <c r="J760" s="346"/>
      <c r="K760" s="346"/>
      <c r="L760" s="346"/>
      <c r="M760" s="347"/>
    </row>
    <row r="761" spans="1:13" ht="15.75">
      <c r="A761" s="120"/>
      <c r="B761" s="121"/>
      <c r="C761" s="122"/>
      <c r="D761" s="123"/>
      <c r="E761" s="123"/>
      <c r="F761" s="123"/>
      <c r="G761" s="123"/>
      <c r="H761" s="123"/>
      <c r="I761" s="123"/>
      <c r="J761" s="123"/>
      <c r="K761" s="123"/>
      <c r="L761" s="123"/>
      <c r="M761" s="124"/>
    </row>
    <row r="762" spans="1:13" ht="15.75">
      <c r="A762" s="120"/>
      <c r="B762" s="121"/>
      <c r="C762" s="122"/>
      <c r="D762" s="123"/>
      <c r="E762" s="123"/>
      <c r="F762" s="123"/>
      <c r="G762" s="123"/>
      <c r="H762" s="123"/>
      <c r="I762" s="123"/>
      <c r="J762" s="123">
        <v>2</v>
      </c>
      <c r="K762" s="123"/>
      <c r="L762" s="123"/>
      <c r="M762" s="124"/>
    </row>
    <row r="763" spans="1:13" ht="15.75">
      <c r="A763" s="120"/>
      <c r="B763" s="121"/>
      <c r="C763" s="122"/>
      <c r="D763" s="123"/>
      <c r="E763" s="123"/>
      <c r="F763" s="123"/>
      <c r="G763" s="123"/>
      <c r="H763" s="123"/>
      <c r="I763" s="123"/>
      <c r="J763" s="123"/>
      <c r="K763" s="123"/>
      <c r="L763" s="123"/>
      <c r="M763" s="124"/>
    </row>
    <row r="764" spans="1:13" ht="15.75">
      <c r="A764" s="125"/>
      <c r="B764" s="126" t="s">
        <v>206</v>
      </c>
      <c r="C764" s="127"/>
      <c r="D764" s="126"/>
      <c r="E764" s="126"/>
      <c r="F764" s="126"/>
      <c r="G764" s="127"/>
      <c r="H764" s="133"/>
      <c r="I764" s="128"/>
      <c r="J764" s="127">
        <f>J762</f>
        <v>2</v>
      </c>
      <c r="K764" s="128"/>
      <c r="L764" s="128"/>
      <c r="M764" s="129" t="str">
        <f>Orçamento!E149</f>
        <v>un</v>
      </c>
    </row>
    <row r="766" spans="1:13" ht="15.75">
      <c r="A766" s="119" t="str">
        <f>Orçamento!A150</f>
        <v>13.2.4</v>
      </c>
      <c r="B766" s="346" t="str">
        <f>Orçamento!D150</f>
        <v>REGISTRO DE GAVETA COM CANOPLA CROMADA 1¼", FORNECIMENTO E INSTALAÇÃO</v>
      </c>
      <c r="C766" s="346"/>
      <c r="D766" s="346"/>
      <c r="E766" s="346"/>
      <c r="F766" s="346"/>
      <c r="G766" s="346"/>
      <c r="H766" s="346"/>
      <c r="I766" s="346"/>
      <c r="J766" s="346"/>
      <c r="K766" s="346"/>
      <c r="L766" s="346"/>
      <c r="M766" s="347"/>
    </row>
    <row r="767" spans="1:13" ht="15.75">
      <c r="A767" s="120"/>
      <c r="B767" s="121"/>
      <c r="C767" s="122"/>
      <c r="D767" s="123"/>
      <c r="E767" s="123"/>
      <c r="F767" s="123"/>
      <c r="G767" s="123"/>
      <c r="H767" s="123"/>
      <c r="I767" s="123"/>
      <c r="J767" s="123"/>
      <c r="K767" s="123"/>
      <c r="L767" s="123"/>
      <c r="M767" s="124"/>
    </row>
    <row r="768" spans="1:13" ht="15.75">
      <c r="A768" s="120"/>
      <c r="B768" s="121"/>
      <c r="C768" s="122"/>
      <c r="D768" s="123"/>
      <c r="E768" s="123"/>
      <c r="F768" s="123"/>
      <c r="G768" s="123"/>
      <c r="H768" s="123"/>
      <c r="I768" s="123"/>
      <c r="J768" s="123">
        <v>2</v>
      </c>
      <c r="K768" s="123"/>
      <c r="L768" s="123"/>
      <c r="M768" s="124"/>
    </row>
    <row r="769" spans="1:13" ht="15.75">
      <c r="A769" s="120"/>
      <c r="B769" s="121"/>
      <c r="C769" s="122"/>
      <c r="D769" s="123"/>
      <c r="E769" s="123"/>
      <c r="F769" s="123"/>
      <c r="G769" s="123"/>
      <c r="H769" s="123"/>
      <c r="I769" s="123"/>
      <c r="J769" s="123"/>
      <c r="K769" s="123"/>
      <c r="L769" s="123"/>
      <c r="M769" s="124"/>
    </row>
    <row r="770" spans="1:13" ht="15.75">
      <c r="A770" s="125"/>
      <c r="B770" s="126" t="s">
        <v>206</v>
      </c>
      <c r="C770" s="127"/>
      <c r="D770" s="126"/>
      <c r="E770" s="126"/>
      <c r="F770" s="126"/>
      <c r="G770" s="127"/>
      <c r="H770" s="133"/>
      <c r="I770" s="128"/>
      <c r="J770" s="127">
        <f>J768</f>
        <v>2</v>
      </c>
      <c r="K770" s="128"/>
      <c r="L770" s="128"/>
      <c r="M770" s="129" t="str">
        <f>Orçamento!E150</f>
        <v>un</v>
      </c>
    </row>
    <row r="772" spans="1:13" ht="15.75">
      <c r="A772" s="119" t="str">
        <f>Orçamento!A151</f>
        <v>13.2.5</v>
      </c>
      <c r="B772" s="346" t="str">
        <f>Orçamento!D151</f>
        <v>REGISTRO DE GAVETA COM CANOPLA CROMADA 1", FORNECIMENTO E INSTALAÇÃO</v>
      </c>
      <c r="C772" s="346"/>
      <c r="D772" s="346"/>
      <c r="E772" s="346"/>
      <c r="F772" s="346"/>
      <c r="G772" s="346"/>
      <c r="H772" s="346"/>
      <c r="I772" s="346"/>
      <c r="J772" s="346"/>
      <c r="K772" s="346"/>
      <c r="L772" s="346"/>
      <c r="M772" s="347"/>
    </row>
    <row r="773" spans="1:13" ht="15.75">
      <c r="A773" s="120"/>
      <c r="B773" s="121"/>
      <c r="C773" s="122"/>
      <c r="D773" s="123"/>
      <c r="E773" s="123"/>
      <c r="F773" s="123"/>
      <c r="G773" s="123"/>
      <c r="H773" s="123"/>
      <c r="I773" s="123"/>
      <c r="J773" s="123"/>
      <c r="K773" s="123"/>
      <c r="L773" s="123"/>
      <c r="M773" s="124"/>
    </row>
    <row r="774" spans="1:13" ht="15.75">
      <c r="A774" s="120"/>
      <c r="B774" s="121"/>
      <c r="C774" s="122"/>
      <c r="D774" s="123"/>
      <c r="E774" s="123"/>
      <c r="F774" s="123"/>
      <c r="G774" s="123"/>
      <c r="H774" s="123"/>
      <c r="I774" s="123"/>
      <c r="J774" s="123">
        <v>2</v>
      </c>
      <c r="K774" s="123"/>
      <c r="L774" s="123"/>
      <c r="M774" s="124"/>
    </row>
    <row r="775" spans="1:13" ht="15.75">
      <c r="A775" s="120"/>
      <c r="B775" s="121"/>
      <c r="C775" s="122"/>
      <c r="D775" s="123"/>
      <c r="E775" s="123"/>
      <c r="F775" s="123"/>
      <c r="G775" s="123"/>
      <c r="H775" s="123"/>
      <c r="I775" s="123"/>
      <c r="J775" s="123"/>
      <c r="K775" s="123"/>
      <c r="L775" s="123"/>
      <c r="M775" s="124"/>
    </row>
    <row r="776" spans="1:13" ht="15.75">
      <c r="A776" s="125"/>
      <c r="B776" s="126" t="s">
        <v>206</v>
      </c>
      <c r="C776" s="127"/>
      <c r="D776" s="126"/>
      <c r="E776" s="126"/>
      <c r="F776" s="126"/>
      <c r="G776" s="127"/>
      <c r="H776" s="133"/>
      <c r="I776" s="128"/>
      <c r="J776" s="127">
        <f>J774</f>
        <v>2</v>
      </c>
      <c r="K776" s="128"/>
      <c r="L776" s="128"/>
      <c r="M776" s="129" t="str">
        <f>Orçamento!E151</f>
        <v>un</v>
      </c>
    </row>
    <row r="778" spans="1:13" ht="15.75">
      <c r="A778" s="119" t="str">
        <f>Orçamento!A152</f>
        <v>13.2.6</v>
      </c>
      <c r="B778" s="346" t="str">
        <f>Orçamento!D152</f>
        <v>REGISTRO DE GAVETA COM CANOPLA CROMADA ¾", FORNECIMENTO E INSTALAÇÃO</v>
      </c>
      <c r="C778" s="346"/>
      <c r="D778" s="346"/>
      <c r="E778" s="346"/>
      <c r="F778" s="346"/>
      <c r="G778" s="346"/>
      <c r="H778" s="346"/>
      <c r="I778" s="346"/>
      <c r="J778" s="346"/>
      <c r="K778" s="346"/>
      <c r="L778" s="346"/>
      <c r="M778" s="347"/>
    </row>
    <row r="779" spans="1:13" ht="15.75">
      <c r="A779" s="120"/>
      <c r="B779" s="121"/>
      <c r="C779" s="122"/>
      <c r="D779" s="123"/>
      <c r="E779" s="123"/>
      <c r="F779" s="123"/>
      <c r="G779" s="123"/>
      <c r="H779" s="123"/>
      <c r="I779" s="123"/>
      <c r="J779" s="123"/>
      <c r="K779" s="123"/>
      <c r="L779" s="123"/>
      <c r="M779" s="124"/>
    </row>
    <row r="780" spans="1:13" ht="15.75">
      <c r="A780" s="120"/>
      <c r="B780" s="121"/>
      <c r="C780" s="122"/>
      <c r="D780" s="123"/>
      <c r="E780" s="123"/>
      <c r="F780" s="123"/>
      <c r="G780" s="123"/>
      <c r="H780" s="123"/>
      <c r="I780" s="123"/>
      <c r="J780" s="123">
        <v>2</v>
      </c>
      <c r="K780" s="123"/>
      <c r="L780" s="123"/>
      <c r="M780" s="124"/>
    </row>
    <row r="781" spans="1:13" ht="15.75">
      <c r="A781" s="120"/>
      <c r="B781" s="121"/>
      <c r="C781" s="122"/>
      <c r="D781" s="123"/>
      <c r="E781" s="123"/>
      <c r="F781" s="123"/>
      <c r="G781" s="123"/>
      <c r="H781" s="123"/>
      <c r="I781" s="123"/>
      <c r="J781" s="123"/>
      <c r="K781" s="123"/>
      <c r="L781" s="123"/>
      <c r="M781" s="124"/>
    </row>
    <row r="782" spans="1:13" ht="15.75">
      <c r="A782" s="125"/>
      <c r="B782" s="126" t="s">
        <v>206</v>
      </c>
      <c r="C782" s="127"/>
      <c r="D782" s="126"/>
      <c r="E782" s="126"/>
      <c r="F782" s="126"/>
      <c r="G782" s="127"/>
      <c r="H782" s="133"/>
      <c r="I782" s="128"/>
      <c r="J782" s="127">
        <f>J780</f>
        <v>2</v>
      </c>
      <c r="K782" s="128"/>
      <c r="L782" s="128"/>
      <c r="M782" s="129" t="str">
        <f>Orçamento!E152</f>
        <v>un</v>
      </c>
    </row>
    <row r="784" spans="1:13" ht="15.75">
      <c r="A784" s="119" t="str">
        <f>Orçamento!A153</f>
        <v>13.2.7</v>
      </c>
      <c r="B784" s="346" t="str">
        <f>Orçamento!D153</f>
        <v>REGISTRO DE PRESSÃO COM CANOPLA Ø ¾", FORNECIMENTO E INSTALAÇÃO</v>
      </c>
      <c r="C784" s="346"/>
      <c r="D784" s="346"/>
      <c r="E784" s="346"/>
      <c r="F784" s="346"/>
      <c r="G784" s="346"/>
      <c r="H784" s="346"/>
      <c r="I784" s="346"/>
      <c r="J784" s="346"/>
      <c r="K784" s="346"/>
      <c r="L784" s="346"/>
      <c r="M784" s="347"/>
    </row>
    <row r="785" spans="1:13" ht="15.75">
      <c r="A785" s="120"/>
      <c r="B785" s="121"/>
      <c r="C785" s="122"/>
      <c r="D785" s="123"/>
      <c r="E785" s="123"/>
      <c r="F785" s="123"/>
      <c r="G785" s="123"/>
      <c r="H785" s="123"/>
      <c r="I785" s="123"/>
      <c r="J785" s="123"/>
      <c r="K785" s="123"/>
      <c r="L785" s="123"/>
      <c r="M785" s="124"/>
    </row>
    <row r="786" spans="1:13" ht="15.75">
      <c r="A786" s="120"/>
      <c r="B786" s="121"/>
      <c r="C786" s="122"/>
      <c r="D786" s="123"/>
      <c r="E786" s="123"/>
      <c r="F786" s="123"/>
      <c r="G786" s="123"/>
      <c r="H786" s="123"/>
      <c r="I786" s="123"/>
      <c r="J786" s="123">
        <v>8</v>
      </c>
      <c r="K786" s="123"/>
      <c r="L786" s="123"/>
      <c r="M786" s="124"/>
    </row>
    <row r="787" spans="1:13" ht="15.75">
      <c r="A787" s="120"/>
      <c r="B787" s="121"/>
      <c r="C787" s="122"/>
      <c r="D787" s="123"/>
      <c r="E787" s="123"/>
      <c r="F787" s="123"/>
      <c r="G787" s="123"/>
      <c r="H787" s="123"/>
      <c r="I787" s="123"/>
      <c r="J787" s="123"/>
      <c r="K787" s="123"/>
      <c r="L787" s="123"/>
      <c r="M787" s="124"/>
    </row>
    <row r="788" spans="1:13" ht="15.75">
      <c r="A788" s="125"/>
      <c r="B788" s="126" t="s">
        <v>206</v>
      </c>
      <c r="C788" s="127"/>
      <c r="D788" s="126"/>
      <c r="E788" s="126"/>
      <c r="F788" s="126"/>
      <c r="G788" s="127"/>
      <c r="H788" s="133"/>
      <c r="I788" s="128"/>
      <c r="J788" s="127">
        <f>J786</f>
        <v>8</v>
      </c>
      <c r="K788" s="128"/>
      <c r="L788" s="128"/>
      <c r="M788" s="129" t="str">
        <f>Orçamento!E153</f>
        <v>un</v>
      </c>
    </row>
    <row r="790" spans="1:13" ht="15.75">
      <c r="A790" s="119" t="str">
        <f>Orçamento!A154</f>
        <v>13.2.8</v>
      </c>
      <c r="B790" s="346" t="str">
        <f>Orçamento!D154</f>
        <v>CAIXA D'AGUA EM POLIETILENO 2000 LITROS, COM TAMPA</v>
      </c>
      <c r="C790" s="346"/>
      <c r="D790" s="346"/>
      <c r="E790" s="346"/>
      <c r="F790" s="346"/>
      <c r="G790" s="346"/>
      <c r="H790" s="346"/>
      <c r="I790" s="346"/>
      <c r="J790" s="346"/>
      <c r="K790" s="346"/>
      <c r="L790" s="346"/>
      <c r="M790" s="347"/>
    </row>
    <row r="791" spans="1:13" ht="15.75">
      <c r="A791" s="120"/>
      <c r="B791" s="121"/>
      <c r="C791" s="122"/>
      <c r="D791" s="123"/>
      <c r="E791" s="123"/>
      <c r="F791" s="123"/>
      <c r="G791" s="123"/>
      <c r="H791" s="123"/>
      <c r="I791" s="123"/>
      <c r="J791" s="123"/>
      <c r="K791" s="123"/>
      <c r="L791" s="123"/>
      <c r="M791" s="124"/>
    </row>
    <row r="792" spans="1:13" ht="15.75">
      <c r="A792" s="120"/>
      <c r="B792" s="121"/>
      <c r="C792" s="122"/>
      <c r="D792" s="123"/>
      <c r="E792" s="123"/>
      <c r="F792" s="123"/>
      <c r="G792" s="123"/>
      <c r="H792" s="123"/>
      <c r="I792" s="123"/>
      <c r="J792" s="123">
        <v>2</v>
      </c>
      <c r="K792" s="123"/>
      <c r="L792" s="123"/>
      <c r="M792" s="124"/>
    </row>
    <row r="793" spans="1:13" ht="15.75">
      <c r="A793" s="120"/>
      <c r="B793" s="121"/>
      <c r="C793" s="122"/>
      <c r="D793" s="123"/>
      <c r="E793" s="123"/>
      <c r="F793" s="123"/>
      <c r="G793" s="123"/>
      <c r="H793" s="123"/>
      <c r="I793" s="123"/>
      <c r="J793" s="123"/>
      <c r="K793" s="123"/>
      <c r="L793" s="123"/>
      <c r="M793" s="124"/>
    </row>
    <row r="794" spans="1:13" ht="15.75">
      <c r="A794" s="125"/>
      <c r="B794" s="126" t="s">
        <v>206</v>
      </c>
      <c r="C794" s="127"/>
      <c r="D794" s="126"/>
      <c r="E794" s="126"/>
      <c r="F794" s="126"/>
      <c r="G794" s="127"/>
      <c r="H794" s="133"/>
      <c r="I794" s="128"/>
      <c r="J794" s="127">
        <f>J792</f>
        <v>2</v>
      </c>
      <c r="K794" s="128"/>
      <c r="L794" s="128"/>
      <c r="M794" s="129" t="str">
        <f>Orçamento!E159</f>
        <v>un</v>
      </c>
    </row>
    <row r="796" spans="1:13" ht="15.75">
      <c r="A796" s="114" t="str">
        <f>Orçamento!A156</f>
        <v>14.0</v>
      </c>
      <c r="B796" s="115" t="str">
        <f>Orçamento!D156</f>
        <v>INSTALAÇÃO SANITÁRIA</v>
      </c>
      <c r="C796" s="116"/>
      <c r="D796" s="116"/>
      <c r="E796" s="116"/>
      <c r="F796" s="116"/>
      <c r="G796" s="116"/>
      <c r="H796" s="116"/>
      <c r="I796" s="116"/>
      <c r="J796" s="116"/>
      <c r="K796" s="116"/>
      <c r="L796" s="116"/>
      <c r="M796" s="117"/>
    </row>
    <row r="797" spans="1:13" ht="15.75">
      <c r="A797" s="114" t="str">
        <f>Orçamento!A157</f>
        <v>14.1</v>
      </c>
      <c r="B797" s="115" t="str">
        <f>Orçamento!D157</f>
        <v>CAIXAS E ACESSÓRIOS</v>
      </c>
      <c r="C797" s="116"/>
      <c r="D797" s="116"/>
      <c r="E797" s="116"/>
      <c r="F797" s="116"/>
      <c r="G797" s="116"/>
      <c r="H797" s="116"/>
      <c r="I797" s="116"/>
      <c r="J797" s="116"/>
      <c r="K797" s="116"/>
      <c r="L797" s="116"/>
      <c r="M797" s="117"/>
    </row>
    <row r="799" spans="1:13" ht="15.75">
      <c r="A799" s="119" t="str">
        <f>Orçamento!A158</f>
        <v>14.1.1</v>
      </c>
      <c r="B799" s="346" t="str">
        <f>Orçamento!D158</f>
        <v>TUBO PVC, SERIE NORMAL, ESGOTO PREDIAL, DN 100 MM, FORNECIDO E INSTALADO EM PRUMADA DE ESGOTO SANITÁRIO OU VENTILAÇÃO.</v>
      </c>
      <c r="C799" s="346"/>
      <c r="D799" s="346"/>
      <c r="E799" s="346"/>
      <c r="F799" s="346"/>
      <c r="G799" s="346"/>
      <c r="H799" s="346"/>
      <c r="I799" s="346"/>
      <c r="J799" s="346"/>
      <c r="K799" s="346"/>
      <c r="L799" s="346"/>
      <c r="M799" s="347"/>
    </row>
    <row r="800" spans="1:13" ht="15.75">
      <c r="A800" s="120"/>
      <c r="B800" s="121"/>
      <c r="C800" s="122"/>
      <c r="D800" s="123"/>
      <c r="E800" s="123"/>
      <c r="F800" s="123"/>
      <c r="G800" s="123"/>
      <c r="H800" s="123"/>
      <c r="I800" s="123"/>
      <c r="J800" s="123"/>
      <c r="K800" s="123"/>
      <c r="L800" s="123"/>
      <c r="M800" s="124"/>
    </row>
    <row r="801" spans="1:13" ht="15.75">
      <c r="A801" s="120"/>
      <c r="B801" s="121"/>
      <c r="C801" s="122"/>
      <c r="D801" s="123"/>
      <c r="E801" s="123"/>
      <c r="F801" s="123"/>
      <c r="G801" s="123"/>
      <c r="H801" s="123"/>
      <c r="I801" s="123"/>
      <c r="J801" s="123">
        <v>19</v>
      </c>
      <c r="K801" s="123"/>
      <c r="L801" s="123"/>
      <c r="M801" s="124"/>
    </row>
    <row r="802" spans="1:13" ht="15.75">
      <c r="A802" s="120"/>
      <c r="B802" s="121"/>
      <c r="C802" s="122"/>
      <c r="D802" s="123"/>
      <c r="E802" s="123"/>
      <c r="F802" s="123"/>
      <c r="G802" s="123"/>
      <c r="H802" s="123"/>
      <c r="I802" s="123"/>
      <c r="J802" s="123"/>
      <c r="K802" s="123"/>
      <c r="L802" s="123"/>
      <c r="M802" s="124"/>
    </row>
    <row r="803" spans="1:13" ht="15.75">
      <c r="A803" s="125"/>
      <c r="B803" s="126" t="s">
        <v>206</v>
      </c>
      <c r="C803" s="127"/>
      <c r="D803" s="126"/>
      <c r="E803" s="126"/>
      <c r="F803" s="126"/>
      <c r="G803" s="127"/>
      <c r="H803" s="133"/>
      <c r="I803" s="128"/>
      <c r="J803" s="127">
        <f>J801</f>
        <v>19</v>
      </c>
      <c r="K803" s="128"/>
      <c r="L803" s="128"/>
      <c r="M803" s="129" t="str">
        <f>Orçamento!E147</f>
        <v>un</v>
      </c>
    </row>
    <row r="805" spans="1:13" ht="15.75">
      <c r="A805" s="119" t="str">
        <f>Orçamento!A159</f>
        <v>14.1.2</v>
      </c>
      <c r="B805" s="346" t="str">
        <f>Orçamento!D159</f>
        <v xml:space="preserve"> PONTO DE ESGOTO COM TUBO DE PVC RÍGIDO SOLDÁVEL DE Ø 40 MM (LAVATÓRIOS, MICTÓRIOS, RALOS SIFONADOS, ETC...)</v>
      </c>
      <c r="C805" s="346"/>
      <c r="D805" s="346"/>
      <c r="E805" s="346"/>
      <c r="F805" s="346"/>
      <c r="G805" s="346"/>
      <c r="H805" s="346"/>
      <c r="I805" s="346"/>
      <c r="J805" s="346"/>
      <c r="K805" s="346"/>
      <c r="L805" s="346"/>
      <c r="M805" s="347"/>
    </row>
    <row r="806" spans="1:13" ht="15.75">
      <c r="A806" s="120"/>
      <c r="B806" s="121"/>
      <c r="C806" s="122"/>
      <c r="D806" s="123"/>
      <c r="E806" s="123"/>
      <c r="F806" s="123"/>
      <c r="G806" s="123"/>
      <c r="H806" s="123"/>
      <c r="I806" s="123"/>
      <c r="J806" s="123"/>
      <c r="K806" s="123"/>
      <c r="L806" s="123"/>
      <c r="M806" s="124"/>
    </row>
    <row r="807" spans="1:13" ht="15.75">
      <c r="A807" s="120"/>
      <c r="B807" s="121"/>
      <c r="C807" s="122"/>
      <c r="D807" s="123"/>
      <c r="E807" s="123"/>
      <c r="F807" s="123"/>
      <c r="G807" s="123"/>
      <c r="H807" s="123"/>
      <c r="I807" s="123"/>
      <c r="J807" s="123">
        <v>16</v>
      </c>
      <c r="K807" s="123"/>
      <c r="L807" s="123"/>
      <c r="M807" s="124"/>
    </row>
    <row r="808" spans="1:13" ht="15.75">
      <c r="A808" s="120"/>
      <c r="B808" s="121"/>
      <c r="C808" s="122"/>
      <c r="D808" s="123"/>
      <c r="E808" s="123"/>
      <c r="F808" s="123"/>
      <c r="G808" s="123"/>
      <c r="H808" s="123"/>
      <c r="I808" s="123"/>
      <c r="J808" s="123"/>
      <c r="K808" s="123"/>
      <c r="L808" s="123"/>
      <c r="M808" s="124"/>
    </row>
    <row r="809" spans="1:13" ht="15.75">
      <c r="A809" s="125"/>
      <c r="B809" s="126" t="s">
        <v>206</v>
      </c>
      <c r="C809" s="127"/>
      <c r="D809" s="126"/>
      <c r="E809" s="126"/>
      <c r="F809" s="126"/>
      <c r="G809" s="127"/>
      <c r="H809" s="133"/>
      <c r="I809" s="128"/>
      <c r="J809" s="127">
        <f>J807</f>
        <v>16</v>
      </c>
      <c r="K809" s="128"/>
      <c r="L809" s="128"/>
      <c r="M809" s="129" t="str">
        <f>Orçamento!E153</f>
        <v>un</v>
      </c>
    </row>
    <row r="811" spans="1:13" ht="15.75">
      <c r="A811" s="119" t="str">
        <f>Orçamento!A160</f>
        <v>14.1.3</v>
      </c>
      <c r="B811" s="346" t="str">
        <f>Orçamento!D160</f>
        <v xml:space="preserve"> PONTO DE ESGOTO COM TUBO DE PVC RÍGIDO SOLDÁVEL DE Ø 100 MM (VASO SANITÁRIO)</v>
      </c>
      <c r="C811" s="346"/>
      <c r="D811" s="346"/>
      <c r="E811" s="346"/>
      <c r="F811" s="346"/>
      <c r="G811" s="346"/>
      <c r="H811" s="346"/>
      <c r="I811" s="346"/>
      <c r="J811" s="346"/>
      <c r="K811" s="346"/>
      <c r="L811" s="346"/>
      <c r="M811" s="347"/>
    </row>
    <row r="812" spans="1:13" ht="15.75">
      <c r="A812" s="120"/>
      <c r="B812" s="121"/>
      <c r="C812" s="122"/>
      <c r="D812" s="123"/>
      <c r="E812" s="123"/>
      <c r="F812" s="123"/>
      <c r="G812" s="123"/>
      <c r="H812" s="123"/>
      <c r="I812" s="123"/>
      <c r="J812" s="123"/>
      <c r="K812" s="123"/>
      <c r="L812" s="123"/>
      <c r="M812" s="124"/>
    </row>
    <row r="813" spans="1:13" ht="15.75">
      <c r="A813" s="120"/>
      <c r="B813" s="121"/>
      <c r="C813" s="122"/>
      <c r="D813" s="123"/>
      <c r="E813" s="123"/>
      <c r="F813" s="123"/>
      <c r="G813" s="123"/>
      <c r="H813" s="123"/>
      <c r="I813" s="123"/>
      <c r="J813" s="123">
        <v>6</v>
      </c>
      <c r="K813" s="123"/>
      <c r="L813" s="123"/>
      <c r="M813" s="124"/>
    </row>
    <row r="814" spans="1:13" ht="15.75">
      <c r="A814" s="120"/>
      <c r="B814" s="121"/>
      <c r="C814" s="122"/>
      <c r="D814" s="123"/>
      <c r="E814" s="123"/>
      <c r="F814" s="123"/>
      <c r="G814" s="123"/>
      <c r="H814" s="123"/>
      <c r="I814" s="123"/>
      <c r="J814" s="123"/>
      <c r="K814" s="123"/>
      <c r="L814" s="123"/>
      <c r="M814" s="124"/>
    </row>
    <row r="815" spans="1:13" ht="15.75">
      <c r="A815" s="125"/>
      <c r="B815" s="126" t="s">
        <v>206</v>
      </c>
      <c r="C815" s="127"/>
      <c r="D815" s="126"/>
      <c r="E815" s="126"/>
      <c r="F815" s="126"/>
      <c r="G815" s="127"/>
      <c r="H815" s="133"/>
      <c r="I815" s="128"/>
      <c r="J815" s="127">
        <f>J813</f>
        <v>6</v>
      </c>
      <c r="K815" s="128"/>
      <c r="L815" s="128"/>
      <c r="M815" s="129" t="str">
        <f>Orçamento!E159</f>
        <v>un</v>
      </c>
    </row>
    <row r="818" spans="1:13" ht="15.75">
      <c r="A818" s="119" t="str">
        <f>Orçamento!A161</f>
        <v>14.1.4</v>
      </c>
      <c r="B818" s="346" t="str">
        <f>Orçamento!D161</f>
        <v>CAIXA SIFONADA, PVC, DN 150 X 185 X 75 MM, FORNECIDA E INSTALADA EM RAMAIS DE ENCAMINHAMENTO DE ÁGUA PLUVIAL.</v>
      </c>
      <c r="C818" s="346"/>
      <c r="D818" s="346"/>
      <c r="E818" s="346"/>
      <c r="F818" s="346"/>
      <c r="G818" s="346"/>
      <c r="H818" s="346"/>
      <c r="I818" s="346"/>
      <c r="J818" s="346"/>
      <c r="K818" s="346"/>
      <c r="L818" s="346"/>
      <c r="M818" s="347"/>
    </row>
    <row r="819" spans="1:13" ht="15.75">
      <c r="A819" s="120"/>
      <c r="B819" s="121"/>
      <c r="C819" s="122"/>
      <c r="D819" s="123"/>
      <c r="E819" s="123"/>
      <c r="F819" s="123"/>
      <c r="G819" s="123"/>
      <c r="H819" s="123"/>
      <c r="I819" s="123"/>
      <c r="J819" s="123"/>
      <c r="K819" s="123"/>
      <c r="L819" s="123"/>
      <c r="M819" s="124"/>
    </row>
    <row r="820" spans="1:13" ht="15.75">
      <c r="A820" s="120"/>
      <c r="B820" s="121"/>
      <c r="C820" s="122"/>
      <c r="D820" s="123"/>
      <c r="E820" s="123"/>
      <c r="F820" s="123"/>
      <c r="G820" s="123"/>
      <c r="H820" s="123"/>
      <c r="I820" s="123"/>
      <c r="J820" s="123">
        <v>6</v>
      </c>
      <c r="K820" s="123"/>
      <c r="L820" s="123"/>
      <c r="M820" s="124"/>
    </row>
    <row r="821" spans="1:13" ht="15.75">
      <c r="A821" s="120"/>
      <c r="B821" s="121"/>
      <c r="C821" s="122"/>
      <c r="D821" s="123"/>
      <c r="E821" s="123"/>
      <c r="F821" s="123"/>
      <c r="G821" s="123"/>
      <c r="H821" s="123"/>
      <c r="I821" s="123"/>
      <c r="J821" s="123"/>
      <c r="K821" s="123"/>
      <c r="L821" s="123"/>
      <c r="M821" s="124"/>
    </row>
    <row r="822" spans="1:13" ht="15.75">
      <c r="A822" s="125"/>
      <c r="B822" s="126" t="s">
        <v>206</v>
      </c>
      <c r="C822" s="127"/>
      <c r="D822" s="126"/>
      <c r="E822" s="126"/>
      <c r="F822" s="126"/>
      <c r="G822" s="127"/>
      <c r="H822" s="133"/>
      <c r="I822" s="128"/>
      <c r="J822" s="127">
        <f>J820</f>
        <v>6</v>
      </c>
      <c r="K822" s="128"/>
      <c r="L822" s="128"/>
      <c r="M822" s="129" t="str">
        <f>Orçamento!E161</f>
        <v>un</v>
      </c>
    </row>
    <row r="824" spans="1:13" ht="15.75">
      <c r="A824" s="119" t="str">
        <f>Orçamento!A162</f>
        <v>14.1.5</v>
      </c>
      <c r="B824" s="346" t="str">
        <f>Orçamento!D162</f>
        <v>CAIXA DE INSPEÇÃO EM ALVENARIA 60X60X60CM</v>
      </c>
      <c r="C824" s="346"/>
      <c r="D824" s="346"/>
      <c r="E824" s="346"/>
      <c r="F824" s="346"/>
      <c r="G824" s="346"/>
      <c r="H824" s="346"/>
      <c r="I824" s="346"/>
      <c r="J824" s="346"/>
      <c r="K824" s="346"/>
      <c r="L824" s="346"/>
      <c r="M824" s="347"/>
    </row>
    <row r="825" spans="1:13" ht="15.75">
      <c r="A825" s="120"/>
      <c r="B825" s="121"/>
      <c r="C825" s="122"/>
      <c r="D825" s="123"/>
      <c r="E825" s="123"/>
      <c r="F825" s="123"/>
      <c r="G825" s="123"/>
      <c r="H825" s="123"/>
      <c r="I825" s="123"/>
      <c r="J825" s="123"/>
      <c r="K825" s="123"/>
      <c r="L825" s="123"/>
      <c r="M825" s="124"/>
    </row>
    <row r="826" spans="1:13" ht="15.75">
      <c r="A826" s="120"/>
      <c r="B826" s="121"/>
      <c r="C826" s="122"/>
      <c r="D826" s="123"/>
      <c r="E826" s="123"/>
      <c r="F826" s="123"/>
      <c r="G826" s="123"/>
      <c r="H826" s="123"/>
      <c r="I826" s="123"/>
      <c r="J826" s="123">
        <v>3</v>
      </c>
      <c r="K826" s="123"/>
      <c r="L826" s="123"/>
      <c r="M826" s="124"/>
    </row>
    <row r="827" spans="1:13" ht="15.75">
      <c r="A827" s="120"/>
      <c r="B827" s="121"/>
      <c r="C827" s="122"/>
      <c r="D827" s="123"/>
      <c r="E827" s="123"/>
      <c r="F827" s="123"/>
      <c r="G827" s="123"/>
      <c r="H827" s="123"/>
      <c r="I827" s="123"/>
      <c r="J827" s="123"/>
      <c r="K827" s="123"/>
      <c r="L827" s="123"/>
      <c r="M827" s="124"/>
    </row>
    <row r="828" spans="1:13" ht="15.75">
      <c r="A828" s="125"/>
      <c r="B828" s="126" t="s">
        <v>206</v>
      </c>
      <c r="C828" s="127"/>
      <c r="D828" s="126"/>
      <c r="E828" s="126"/>
      <c r="F828" s="126"/>
      <c r="G828" s="127"/>
      <c r="H828" s="133"/>
      <c r="I828" s="128"/>
      <c r="J828" s="127">
        <f>J826</f>
        <v>3</v>
      </c>
      <c r="K828" s="128"/>
      <c r="L828" s="128"/>
      <c r="M828" s="129" t="str">
        <f>Orçamento!E162</f>
        <v>un</v>
      </c>
    </row>
    <row r="830" spans="1:13" ht="15.75">
      <c r="A830" s="119" t="str">
        <f>Orçamento!A163</f>
        <v>14.1.6</v>
      </c>
      <c r="B830" s="346" t="str">
        <f>Orçamento!D163</f>
        <v>RALO SECO PVC RÍGIDO 100MM X 40MM, FORNECIMENTO E INSTALAÇÃO</v>
      </c>
      <c r="C830" s="346"/>
      <c r="D830" s="346"/>
      <c r="E830" s="346"/>
      <c r="F830" s="346"/>
      <c r="G830" s="346"/>
      <c r="H830" s="346"/>
      <c r="I830" s="346"/>
      <c r="J830" s="346"/>
      <c r="K830" s="346"/>
      <c r="L830" s="346"/>
      <c r="M830" s="347"/>
    </row>
    <row r="831" spans="1:13" ht="15.75">
      <c r="A831" s="120"/>
      <c r="B831" s="121"/>
      <c r="C831" s="122"/>
      <c r="D831" s="123"/>
      <c r="E831" s="123"/>
      <c r="F831" s="123"/>
      <c r="G831" s="123"/>
      <c r="H831" s="123"/>
      <c r="I831" s="123"/>
      <c r="J831" s="123"/>
      <c r="K831" s="123"/>
      <c r="L831" s="123"/>
      <c r="M831" s="124"/>
    </row>
    <row r="832" spans="1:13" ht="15.75">
      <c r="A832" s="120"/>
      <c r="B832" s="121"/>
      <c r="C832" s="122"/>
      <c r="D832" s="123"/>
      <c r="E832" s="123"/>
      <c r="F832" s="123"/>
      <c r="G832" s="123"/>
      <c r="H832" s="123"/>
      <c r="I832" s="123"/>
      <c r="J832" s="123">
        <v>6</v>
      </c>
      <c r="K832" s="123"/>
      <c r="L832" s="123"/>
      <c r="M832" s="124"/>
    </row>
    <row r="833" spans="1:13" ht="15.75">
      <c r="A833" s="120"/>
      <c r="B833" s="121"/>
      <c r="C833" s="122"/>
      <c r="D833" s="123"/>
      <c r="E833" s="123"/>
      <c r="F833" s="123"/>
      <c r="G833" s="123"/>
      <c r="H833" s="123"/>
      <c r="I833" s="123"/>
      <c r="J833" s="123"/>
      <c r="K833" s="123"/>
      <c r="L833" s="123"/>
      <c r="M833" s="124"/>
    </row>
    <row r="834" spans="1:13" ht="15.75">
      <c r="A834" s="125"/>
      <c r="B834" s="126" t="s">
        <v>206</v>
      </c>
      <c r="C834" s="127"/>
      <c r="D834" s="126"/>
      <c r="E834" s="126"/>
      <c r="F834" s="126"/>
      <c r="G834" s="127"/>
      <c r="H834" s="133"/>
      <c r="I834" s="128"/>
      <c r="J834" s="127">
        <f>J832</f>
        <v>6</v>
      </c>
      <c r="K834" s="128"/>
      <c r="L834" s="128"/>
      <c r="M834" s="129" t="str">
        <f>Orçamento!E163</f>
        <v>un</v>
      </c>
    </row>
    <row r="836" spans="1:13" ht="15.75">
      <c r="A836" s="119" t="str">
        <f>Orçamento!A164</f>
        <v>14.1.7</v>
      </c>
      <c r="B836" s="346" t="str">
        <f>Orçamento!D164</f>
        <v>TERMINAL DE VENTILAÇÃO SÉRIE NORMAL Ø 50MM, FORNECIMENTO E INSTALAÇÃO</v>
      </c>
      <c r="C836" s="346"/>
      <c r="D836" s="346"/>
      <c r="E836" s="346"/>
      <c r="F836" s="346"/>
      <c r="G836" s="346"/>
      <c r="H836" s="346"/>
      <c r="I836" s="346"/>
      <c r="J836" s="346"/>
      <c r="K836" s="346"/>
      <c r="L836" s="346"/>
      <c r="M836" s="347"/>
    </row>
    <row r="837" spans="1:13" ht="15.75">
      <c r="A837" s="120"/>
      <c r="B837" s="121"/>
      <c r="C837" s="122"/>
      <c r="D837" s="123"/>
      <c r="E837" s="123"/>
      <c r="F837" s="123"/>
      <c r="G837" s="123"/>
      <c r="H837" s="123"/>
      <c r="I837" s="123"/>
      <c r="J837" s="123"/>
      <c r="K837" s="123"/>
      <c r="L837" s="123"/>
      <c r="M837" s="124"/>
    </row>
    <row r="838" spans="1:13" ht="15.75">
      <c r="A838" s="120"/>
      <c r="B838" s="121"/>
      <c r="C838" s="122">
        <v>2</v>
      </c>
      <c r="D838" s="123"/>
      <c r="E838" s="123"/>
      <c r="F838" s="123"/>
      <c r="G838" s="123"/>
      <c r="H838" s="123"/>
      <c r="I838" s="123"/>
      <c r="J838" s="123"/>
      <c r="K838" s="123"/>
      <c r="L838" s="123"/>
      <c r="M838" s="124"/>
    </row>
    <row r="839" spans="1:13" ht="15.75">
      <c r="A839" s="120"/>
      <c r="B839" s="121"/>
      <c r="C839" s="122"/>
      <c r="D839" s="123"/>
      <c r="E839" s="123"/>
      <c r="F839" s="123"/>
      <c r="G839" s="123"/>
      <c r="H839" s="123"/>
      <c r="I839" s="123"/>
      <c r="J839" s="123"/>
      <c r="K839" s="123"/>
      <c r="L839" s="123"/>
      <c r="M839" s="124"/>
    </row>
    <row r="840" spans="1:13" ht="15.75">
      <c r="A840" s="125"/>
      <c r="B840" s="126" t="s">
        <v>206</v>
      </c>
      <c r="C840" s="127">
        <f>C838</f>
        <v>2</v>
      </c>
      <c r="D840" s="126"/>
      <c r="E840" s="126"/>
      <c r="F840" s="126"/>
      <c r="G840" s="127"/>
      <c r="H840" s="133"/>
      <c r="I840" s="128"/>
      <c r="J840" s="127"/>
      <c r="K840" s="128"/>
      <c r="L840" s="128"/>
      <c r="M840" s="129" t="str">
        <f>Orçamento!E164</f>
        <v>m</v>
      </c>
    </row>
    <row r="842" spans="1:13" ht="15.75">
      <c r="A842" s="119" t="str">
        <f>Orçamento!A165</f>
        <v>14.1.8</v>
      </c>
      <c r="B842" s="346" t="str">
        <f>Orçamento!D165</f>
        <v>SIFÃO PVC TIPO COPO 1" X 1½", FORNECIMENTO E INSTALAÇÃO</v>
      </c>
      <c r="C842" s="346"/>
      <c r="D842" s="346"/>
      <c r="E842" s="346"/>
      <c r="F842" s="346"/>
      <c r="G842" s="346"/>
      <c r="H842" s="346"/>
      <c r="I842" s="346"/>
      <c r="J842" s="346"/>
      <c r="K842" s="346"/>
      <c r="L842" s="346"/>
      <c r="M842" s="347"/>
    </row>
    <row r="843" spans="1:13" ht="15.75">
      <c r="A843" s="120"/>
      <c r="B843" s="121"/>
      <c r="C843" s="122"/>
      <c r="D843" s="123"/>
      <c r="E843" s="123"/>
      <c r="F843" s="123"/>
      <c r="G843" s="123"/>
      <c r="H843" s="123"/>
      <c r="I843" s="123"/>
      <c r="J843" s="123"/>
      <c r="K843" s="123"/>
      <c r="L843" s="123"/>
      <c r="M843" s="124"/>
    </row>
    <row r="844" spans="1:13" ht="15.75">
      <c r="A844" s="120"/>
      <c r="B844" s="121"/>
      <c r="C844" s="122"/>
      <c r="D844" s="123"/>
      <c r="E844" s="123"/>
      <c r="F844" s="123"/>
      <c r="G844" s="123"/>
      <c r="H844" s="123"/>
      <c r="I844" s="123"/>
      <c r="J844" s="123">
        <v>8</v>
      </c>
      <c r="K844" s="123"/>
      <c r="L844" s="123"/>
      <c r="M844" s="124"/>
    </row>
    <row r="845" spans="1:13" ht="15.75">
      <c r="A845" s="120"/>
      <c r="B845" s="121"/>
      <c r="C845" s="122"/>
      <c r="D845" s="123"/>
      <c r="E845" s="123"/>
      <c r="F845" s="123"/>
      <c r="G845" s="123"/>
      <c r="H845" s="123"/>
      <c r="I845" s="123"/>
      <c r="J845" s="123"/>
      <c r="K845" s="123"/>
      <c r="L845" s="123"/>
      <c r="M845" s="124"/>
    </row>
    <row r="846" spans="1:13" ht="15.75">
      <c r="A846" s="125"/>
      <c r="B846" s="126" t="s">
        <v>206</v>
      </c>
      <c r="C846" s="127"/>
      <c r="D846" s="126"/>
      <c r="E846" s="126"/>
      <c r="F846" s="126"/>
      <c r="G846" s="127"/>
      <c r="H846" s="133"/>
      <c r="I846" s="128"/>
      <c r="J846" s="127">
        <f>J844</f>
        <v>8</v>
      </c>
      <c r="K846" s="128"/>
      <c r="L846" s="128"/>
      <c r="M846" s="129" t="str">
        <f>Orçamento!E165</f>
        <v>un</v>
      </c>
    </row>
    <row r="849" spans="1:13" ht="15.75">
      <c r="A849" s="119" t="str">
        <f>Orçamento!A166</f>
        <v>14.2</v>
      </c>
      <c r="B849" s="346" t="str">
        <f>Orçamento!D166</f>
        <v>FOSSA SEPTICA</v>
      </c>
      <c r="C849" s="346"/>
      <c r="D849" s="346"/>
      <c r="E849" s="346"/>
      <c r="F849" s="346"/>
      <c r="G849" s="346"/>
      <c r="H849" s="346"/>
      <c r="I849" s="346"/>
      <c r="J849" s="346"/>
      <c r="K849" s="346"/>
      <c r="L849" s="346"/>
      <c r="M849" s="347"/>
    </row>
    <row r="850" spans="1:13" ht="15.75">
      <c r="A850" s="120"/>
      <c r="B850" s="121"/>
      <c r="C850" s="122"/>
      <c r="D850" s="123"/>
      <c r="E850" s="123"/>
      <c r="F850" s="123"/>
      <c r="G850" s="123"/>
      <c r="H850" s="123"/>
      <c r="I850" s="123"/>
      <c r="J850" s="123"/>
      <c r="K850" s="123"/>
      <c r="L850" s="123"/>
      <c r="M850" s="124"/>
    </row>
    <row r="851" spans="1:13" ht="15.75">
      <c r="A851" s="119" t="str">
        <f>Orçamento!A167</f>
        <v>14.2.1</v>
      </c>
      <c r="B851" s="346" t="str">
        <f>Orçamento!D167</f>
        <v xml:space="preserve">ESCAVAÇÃO MANUAL DE VALA COM PROFUNDIDADE MENOR OU IGUAL A 1,30 M. </v>
      </c>
      <c r="C851" s="346"/>
      <c r="D851" s="346"/>
      <c r="E851" s="346"/>
      <c r="F851" s="346"/>
      <c r="G851" s="346"/>
      <c r="H851" s="346"/>
      <c r="I851" s="346"/>
      <c r="J851" s="346"/>
      <c r="K851" s="346"/>
      <c r="L851" s="346"/>
      <c r="M851" s="347"/>
    </row>
    <row r="852" spans="1:13" ht="15.75">
      <c r="A852" s="120"/>
      <c r="B852" s="121"/>
      <c r="C852" s="122"/>
      <c r="D852" s="123"/>
      <c r="E852" s="123"/>
      <c r="F852" s="123"/>
      <c r="G852" s="123"/>
      <c r="H852" s="123"/>
      <c r="I852" s="123"/>
      <c r="J852" s="123"/>
      <c r="K852" s="123"/>
      <c r="L852" s="123"/>
      <c r="M852" s="124"/>
    </row>
    <row r="853" spans="1:13" ht="15.75">
      <c r="A853" s="120"/>
      <c r="B853" s="121"/>
      <c r="C853" s="122"/>
      <c r="D853" s="123"/>
      <c r="E853" s="123">
        <v>1.5</v>
      </c>
      <c r="F853" s="123">
        <v>2.7</v>
      </c>
      <c r="G853" s="123">
        <v>2.15</v>
      </c>
      <c r="H853" s="123"/>
      <c r="I853" s="123"/>
      <c r="J853" s="123">
        <f>E853*F853*G853</f>
        <v>8.7075000000000014</v>
      </c>
      <c r="K853" s="123"/>
      <c r="L853" s="123"/>
      <c r="M853" s="124"/>
    </row>
    <row r="854" spans="1:13" ht="15.75">
      <c r="A854" s="120"/>
      <c r="B854" s="121"/>
      <c r="C854" s="122"/>
      <c r="D854" s="123"/>
      <c r="E854" s="123"/>
      <c r="F854" s="123"/>
      <c r="G854" s="123"/>
      <c r="H854" s="123"/>
      <c r="I854" s="123"/>
      <c r="J854" s="123"/>
      <c r="K854" s="123"/>
      <c r="L854" s="123"/>
      <c r="M854" s="124"/>
    </row>
    <row r="855" spans="1:13" ht="15.75">
      <c r="A855" s="125"/>
      <c r="B855" s="126" t="s">
        <v>206</v>
      </c>
      <c r="C855" s="127"/>
      <c r="D855" s="126"/>
      <c r="E855" s="126"/>
      <c r="F855" s="126"/>
      <c r="G855" s="127"/>
      <c r="H855" s="133"/>
      <c r="I855" s="128"/>
      <c r="J855" s="127">
        <f>J853</f>
        <v>8.7075000000000014</v>
      </c>
      <c r="K855" s="128"/>
      <c r="L855" s="128"/>
      <c r="M855" s="129" t="s">
        <v>179</v>
      </c>
    </row>
    <row r="856" spans="1:13" ht="15.75">
      <c r="A856" s="120"/>
      <c r="B856" s="121"/>
      <c r="C856" s="122"/>
      <c r="D856" s="123"/>
      <c r="E856" s="123"/>
      <c r="F856" s="123"/>
      <c r="G856" s="123"/>
      <c r="H856" s="123"/>
      <c r="I856" s="123"/>
      <c r="J856" s="123"/>
      <c r="K856" s="123"/>
      <c r="L856" s="123"/>
      <c r="M856" s="124"/>
    </row>
    <row r="857" spans="1:13" ht="15.75">
      <c r="A857" s="119" t="str">
        <f>Orçamento!A168</f>
        <v>14.2.2</v>
      </c>
      <c r="B857" s="346" t="str">
        <f>Orçamento!D168</f>
        <v>EXECUÇÃO DE ESTRUTURAS DE CONCRETO ARMADO CONVENCIONAL, PARA EDIFICAÇÃO HABITACIONAL MULTIFAMILIAR (PRÉDIO), FCK = 25 MPA.</v>
      </c>
      <c r="C857" s="346"/>
      <c r="D857" s="346"/>
      <c r="E857" s="346"/>
      <c r="F857" s="346"/>
      <c r="G857" s="346"/>
      <c r="H857" s="346"/>
      <c r="I857" s="346"/>
      <c r="J857" s="346"/>
      <c r="K857" s="346"/>
      <c r="L857" s="346"/>
      <c r="M857" s="347"/>
    </row>
    <row r="858" spans="1:13" ht="15.75">
      <c r="A858" s="120"/>
      <c r="B858" s="121"/>
      <c r="C858" s="122"/>
      <c r="D858" s="123"/>
      <c r="E858" s="123"/>
      <c r="F858" s="123"/>
      <c r="G858" s="123"/>
      <c r="H858" s="123"/>
      <c r="I858" s="123"/>
      <c r="J858" s="123"/>
      <c r="K858" s="123"/>
      <c r="L858" s="123"/>
      <c r="M858" s="124"/>
    </row>
    <row r="859" spans="1:13" ht="15.75">
      <c r="A859" s="120"/>
      <c r="B859" s="121"/>
      <c r="C859" s="122"/>
      <c r="D859" s="123"/>
      <c r="E859" s="123">
        <v>1.5</v>
      </c>
      <c r="F859" s="123">
        <v>2.7</v>
      </c>
      <c r="G859" s="123">
        <v>0.15</v>
      </c>
      <c r="H859" s="123">
        <v>2</v>
      </c>
      <c r="I859" s="123"/>
      <c r="J859" s="123">
        <f>E859*F859*G859*H859</f>
        <v>1.2150000000000001</v>
      </c>
      <c r="K859" s="123"/>
      <c r="L859" s="123"/>
      <c r="M859" s="124"/>
    </row>
    <row r="860" spans="1:13" ht="15.75">
      <c r="A860" s="120"/>
      <c r="B860" s="121"/>
      <c r="C860" s="122"/>
      <c r="D860" s="123"/>
      <c r="E860" s="123"/>
      <c r="F860" s="123"/>
      <c r="G860" s="123"/>
      <c r="H860" s="123"/>
      <c r="I860" s="123"/>
      <c r="J860" s="123"/>
      <c r="K860" s="123"/>
      <c r="L860" s="123"/>
      <c r="M860" s="124"/>
    </row>
    <row r="861" spans="1:13" ht="15.75">
      <c r="A861" s="125"/>
      <c r="B861" s="126" t="s">
        <v>206</v>
      </c>
      <c r="C861" s="127"/>
      <c r="D861" s="126"/>
      <c r="E861" s="126"/>
      <c r="F861" s="126"/>
      <c r="G861" s="127"/>
      <c r="H861" s="133"/>
      <c r="I861" s="128"/>
      <c r="J861" s="127">
        <f>J859</f>
        <v>1.2150000000000001</v>
      </c>
      <c r="K861" s="128"/>
      <c r="L861" s="128"/>
      <c r="M861" s="129" t="s">
        <v>179</v>
      </c>
    </row>
    <row r="862" spans="1:13" ht="15.75">
      <c r="A862" s="120"/>
      <c r="B862" s="121"/>
      <c r="C862" s="122"/>
      <c r="D862" s="123"/>
      <c r="E862" s="123"/>
      <c r="F862" s="123"/>
      <c r="G862" s="123"/>
      <c r="H862" s="123"/>
      <c r="I862" s="123"/>
      <c r="J862" s="123"/>
      <c r="K862" s="123"/>
      <c r="L862" s="123"/>
      <c r="M862" s="124"/>
    </row>
    <row r="863" spans="1:13" ht="15.75">
      <c r="A863" s="119" t="str">
        <f>Orçamento!A169</f>
        <v>14.2.3</v>
      </c>
      <c r="B863" s="346" t="str">
        <f>Orçamento!D169</f>
        <v>ALVENARIA EM TIJOLO CERAMICO MACICO 5X10X20CM 1 VEZ (ESPESSURA 10CM), ASSENTADO COM ARGAMASSA TRACO 1:2:8 (CIMENTO, CAL E AREIA)</v>
      </c>
      <c r="C863" s="346"/>
      <c r="D863" s="346"/>
      <c r="E863" s="346"/>
      <c r="F863" s="346"/>
      <c r="G863" s="346"/>
      <c r="H863" s="346"/>
      <c r="I863" s="346"/>
      <c r="J863" s="346"/>
      <c r="K863" s="346"/>
      <c r="L863" s="346"/>
      <c r="M863" s="347"/>
    </row>
    <row r="864" spans="1:13" ht="15.75">
      <c r="A864" s="120"/>
      <c r="B864" s="121"/>
      <c r="C864" s="122"/>
      <c r="D864" s="123"/>
      <c r="E864" s="123"/>
      <c r="F864" s="123"/>
      <c r="G864" s="123"/>
      <c r="H864" s="123"/>
      <c r="I864" s="123"/>
      <c r="J864" s="123"/>
      <c r="K864" s="123"/>
      <c r="L864" s="123"/>
      <c r="M864" s="124"/>
    </row>
    <row r="865" spans="1:13" ht="15.75">
      <c r="A865" s="120"/>
      <c r="B865" s="121"/>
      <c r="C865" s="122"/>
      <c r="D865" s="123"/>
      <c r="E865" s="123"/>
      <c r="F865" s="123">
        <f>2.7+2.7+1.2+1.2</f>
        <v>7.8000000000000007</v>
      </c>
      <c r="G865" s="123">
        <v>1.85</v>
      </c>
      <c r="H865" s="123"/>
      <c r="I865" s="123"/>
      <c r="J865" s="123">
        <f>F865*G865</f>
        <v>14.430000000000001</v>
      </c>
      <c r="K865" s="123"/>
      <c r="L865" s="123"/>
      <c r="M865" s="124"/>
    </row>
    <row r="866" spans="1:13" ht="15.75">
      <c r="A866" s="120"/>
      <c r="B866" s="121"/>
      <c r="C866" s="122"/>
      <c r="D866" s="123"/>
      <c r="E866" s="123"/>
      <c r="F866" s="123"/>
      <c r="G866" s="123"/>
      <c r="H866" s="123"/>
      <c r="I866" s="123"/>
      <c r="J866" s="123"/>
      <c r="K866" s="123"/>
      <c r="L866" s="123"/>
      <c r="M866" s="124"/>
    </row>
    <row r="867" spans="1:13" ht="15.75">
      <c r="A867" s="125"/>
      <c r="B867" s="126" t="s">
        <v>206</v>
      </c>
      <c r="C867" s="127"/>
      <c r="D867" s="126"/>
      <c r="E867" s="126"/>
      <c r="F867" s="126"/>
      <c r="G867" s="127"/>
      <c r="H867" s="133"/>
      <c r="I867" s="128"/>
      <c r="J867" s="127">
        <f>J865</f>
        <v>14.430000000000001</v>
      </c>
      <c r="K867" s="128"/>
      <c r="L867" s="128"/>
      <c r="M867" s="129" t="s">
        <v>187</v>
      </c>
    </row>
    <row r="868" spans="1:13" ht="15.75">
      <c r="A868" s="120"/>
      <c r="B868" s="121"/>
      <c r="C868" s="122"/>
      <c r="D868" s="123"/>
      <c r="E868" s="123"/>
      <c r="F868" s="123"/>
      <c r="G868" s="123"/>
      <c r="H868" s="123"/>
      <c r="I868" s="123"/>
      <c r="J868" s="123"/>
      <c r="K868" s="123"/>
      <c r="L868" s="123"/>
      <c r="M868" s="124"/>
    </row>
    <row r="869" spans="1:13" ht="15.75">
      <c r="A869" s="119" t="str">
        <f>Orçamento!A170</f>
        <v>14.2.4</v>
      </c>
      <c r="B869" s="346" t="str">
        <f>Orçamento!D170</f>
        <v>CHAPISCO APLICADO EM ALVENARIAS E ESTRUTURAS DE CONCRETO INTERNAS, COM  COLHER DE PEDREIRO.  ARGAMASSA TRAÇO 1:3 COM PREPARO MANUAL. AF_06/2014</v>
      </c>
      <c r="C869" s="346"/>
      <c r="D869" s="346"/>
      <c r="E869" s="346"/>
      <c r="F869" s="346"/>
      <c r="G869" s="346"/>
      <c r="H869" s="346"/>
      <c r="I869" s="346"/>
      <c r="J869" s="346"/>
      <c r="K869" s="346"/>
      <c r="L869" s="346"/>
      <c r="M869" s="347"/>
    </row>
    <row r="870" spans="1:13" ht="15.75">
      <c r="A870" s="120"/>
      <c r="B870" s="121"/>
      <c r="C870" s="122"/>
      <c r="D870" s="123"/>
      <c r="E870" s="123"/>
      <c r="F870" s="123"/>
      <c r="G870" s="123"/>
      <c r="H870" s="123"/>
      <c r="I870" s="123"/>
      <c r="J870" s="123"/>
      <c r="K870" s="123"/>
      <c r="L870" s="123"/>
      <c r="M870" s="124"/>
    </row>
    <row r="871" spans="1:13" ht="15.75">
      <c r="A871" s="120"/>
      <c r="B871" s="121"/>
      <c r="C871" s="122"/>
      <c r="D871" s="123"/>
      <c r="E871" s="123"/>
      <c r="F871" s="123">
        <f>1.2+1.2+2.4+2.4</f>
        <v>7.1999999999999993</v>
      </c>
      <c r="G871" s="123">
        <v>1.85</v>
      </c>
      <c r="H871" s="123"/>
      <c r="I871" s="123"/>
      <c r="J871" s="123">
        <f>F871*G871</f>
        <v>13.319999999999999</v>
      </c>
      <c r="K871" s="123"/>
      <c r="L871" s="123"/>
      <c r="M871" s="124"/>
    </row>
    <row r="872" spans="1:13" ht="15.75">
      <c r="A872" s="120"/>
      <c r="B872" s="121"/>
      <c r="C872" s="122"/>
      <c r="D872" s="123"/>
      <c r="E872" s="123"/>
      <c r="F872" s="123"/>
      <c r="G872" s="123"/>
      <c r="H872" s="123"/>
      <c r="I872" s="123"/>
      <c r="J872" s="123"/>
      <c r="K872" s="123"/>
      <c r="L872" s="123"/>
      <c r="M872" s="124"/>
    </row>
    <row r="873" spans="1:13" ht="15.75">
      <c r="A873" s="125"/>
      <c r="B873" s="126" t="s">
        <v>206</v>
      </c>
      <c r="C873" s="127"/>
      <c r="D873" s="126"/>
      <c r="E873" s="126"/>
      <c r="F873" s="126"/>
      <c r="G873" s="127"/>
      <c r="H873" s="133"/>
      <c r="I873" s="128"/>
      <c r="J873" s="127">
        <f>J871</f>
        <v>13.319999999999999</v>
      </c>
      <c r="K873" s="128"/>
      <c r="L873" s="128"/>
      <c r="M873" s="129" t="s">
        <v>187</v>
      </c>
    </row>
    <row r="874" spans="1:13" ht="15.75">
      <c r="A874" s="120"/>
      <c r="B874" s="121"/>
      <c r="C874" s="122"/>
      <c r="D874" s="123"/>
      <c r="E874" s="123"/>
      <c r="F874" s="123"/>
      <c r="G874" s="123"/>
      <c r="H874" s="123"/>
      <c r="I874" s="123"/>
      <c r="J874" s="123"/>
      <c r="K874" s="123"/>
      <c r="L874" s="123"/>
      <c r="M874" s="124"/>
    </row>
    <row r="875" spans="1:13" ht="15.75">
      <c r="A875" s="119" t="str">
        <f>Orçamento!A171</f>
        <v>14.2.5</v>
      </c>
      <c r="B875" s="346" t="str">
        <f>Orçamento!D171</f>
        <v>EMBOÇO OU MASSA ÚNICA EM ARGAMASSA TRAÇO 1:2:8, PREPARO EM BETONEIRA, APLICADA MANUALMENTE EM PANOS DE FACHADA, ESPESSURA DE 20 MM</v>
      </c>
      <c r="C875" s="346"/>
      <c r="D875" s="346"/>
      <c r="E875" s="346"/>
      <c r="F875" s="346"/>
      <c r="G875" s="346"/>
      <c r="H875" s="346"/>
      <c r="I875" s="346"/>
      <c r="J875" s="346"/>
      <c r="K875" s="346"/>
      <c r="L875" s="346"/>
      <c r="M875" s="347"/>
    </row>
    <row r="876" spans="1:13" ht="15.75">
      <c r="A876" s="120"/>
      <c r="B876" s="121"/>
      <c r="C876" s="122"/>
      <c r="D876" s="123"/>
      <c r="E876" s="123"/>
      <c r="F876" s="123"/>
      <c r="G876" s="123"/>
      <c r="H876" s="123"/>
      <c r="I876" s="123"/>
      <c r="J876" s="123"/>
      <c r="K876" s="123"/>
      <c r="L876" s="123"/>
      <c r="M876" s="124"/>
    </row>
    <row r="877" spans="1:13" ht="15.75">
      <c r="A877" s="120"/>
      <c r="B877" s="121"/>
      <c r="C877" s="122"/>
      <c r="D877" s="123"/>
      <c r="E877" s="123"/>
      <c r="F877" s="123"/>
      <c r="G877" s="123"/>
      <c r="H877" s="123"/>
      <c r="I877" s="123"/>
      <c r="J877" s="123">
        <f>J873</f>
        <v>13.319999999999999</v>
      </c>
      <c r="K877" s="123"/>
      <c r="L877" s="123"/>
      <c r="M877" s="124"/>
    </row>
    <row r="878" spans="1:13" ht="15.75">
      <c r="A878" s="120"/>
      <c r="B878" s="121"/>
      <c r="C878" s="122"/>
      <c r="D878" s="123"/>
      <c r="E878" s="123"/>
      <c r="F878" s="123"/>
      <c r="G878" s="123"/>
      <c r="H878" s="123"/>
      <c r="I878" s="123"/>
      <c r="J878" s="123"/>
      <c r="K878" s="123"/>
      <c r="L878" s="123"/>
      <c r="M878" s="124"/>
    </row>
    <row r="879" spans="1:13" ht="15.75">
      <c r="A879" s="125"/>
      <c r="B879" s="126" t="s">
        <v>206</v>
      </c>
      <c r="C879" s="127"/>
      <c r="D879" s="126"/>
      <c r="E879" s="126"/>
      <c r="F879" s="126"/>
      <c r="G879" s="127"/>
      <c r="H879" s="133"/>
      <c r="I879" s="128"/>
      <c r="J879" s="127">
        <f>J877</f>
        <v>13.319999999999999</v>
      </c>
      <c r="K879" s="128"/>
      <c r="L879" s="128"/>
      <c r="M879" s="129" t="s">
        <v>179</v>
      </c>
    </row>
    <row r="880" spans="1:13" ht="15.75">
      <c r="A880" s="120"/>
      <c r="B880" s="121"/>
      <c r="C880" s="122"/>
      <c r="D880" s="123"/>
      <c r="E880" s="123"/>
      <c r="F880" s="123"/>
      <c r="G880" s="123"/>
      <c r="H880" s="123"/>
      <c r="I880" s="123"/>
      <c r="J880" s="123"/>
      <c r="K880" s="123"/>
      <c r="L880" s="123"/>
      <c r="M880" s="124"/>
    </row>
    <row r="881" spans="1:13" ht="15.75">
      <c r="A881" s="119" t="str">
        <f>Orçamento!A172</f>
        <v>14.2.6</v>
      </c>
      <c r="B881" s="346" t="str">
        <f>Orçamento!D172</f>
        <v>TUBO PVC, SERIE NORMAL, ESGOTO PREDIAL, DN 100 MM, FORNECIDO E INSTALADO EM SUBCOLETOR AÉREO DE ESGOTO SANITÁRIO</v>
      </c>
      <c r="C881" s="346"/>
      <c r="D881" s="346"/>
      <c r="E881" s="346"/>
      <c r="F881" s="346"/>
      <c r="G881" s="346"/>
      <c r="H881" s="346"/>
      <c r="I881" s="346"/>
      <c r="J881" s="346"/>
      <c r="K881" s="346"/>
      <c r="L881" s="346"/>
      <c r="M881" s="347"/>
    </row>
    <row r="882" spans="1:13" ht="15.75">
      <c r="A882" s="120"/>
      <c r="B882" s="121"/>
      <c r="C882" s="122"/>
      <c r="D882" s="123"/>
      <c r="E882" s="123"/>
      <c r="F882" s="123"/>
      <c r="G882" s="123"/>
      <c r="H882" s="123"/>
      <c r="I882" s="123"/>
      <c r="J882" s="123"/>
      <c r="K882" s="123"/>
      <c r="L882" s="123"/>
      <c r="M882" s="124"/>
    </row>
    <row r="883" spans="1:13" ht="15.75">
      <c r="A883" s="120"/>
      <c r="B883" s="121"/>
      <c r="C883" s="122"/>
      <c r="D883" s="123"/>
      <c r="E883" s="123"/>
      <c r="F883" s="123"/>
      <c r="G883" s="123"/>
      <c r="H883" s="123"/>
      <c r="I883" s="123"/>
      <c r="J883" s="123">
        <v>2</v>
      </c>
      <c r="K883" s="123"/>
      <c r="L883" s="123"/>
      <c r="M883" s="124"/>
    </row>
    <row r="884" spans="1:13" ht="15.75">
      <c r="A884" s="120"/>
      <c r="B884" s="121"/>
      <c r="C884" s="122"/>
      <c r="D884" s="123"/>
      <c r="E884" s="123"/>
      <c r="F884" s="123"/>
      <c r="G884" s="123"/>
      <c r="H884" s="123"/>
      <c r="I884" s="123"/>
      <c r="J884" s="123"/>
      <c r="K884" s="123"/>
      <c r="L884" s="123"/>
      <c r="M884" s="124"/>
    </row>
    <row r="885" spans="1:13" ht="15.75">
      <c r="A885" s="125"/>
      <c r="B885" s="126" t="s">
        <v>206</v>
      </c>
      <c r="C885" s="127"/>
      <c r="D885" s="126"/>
      <c r="E885" s="126"/>
      <c r="F885" s="126"/>
      <c r="G885" s="127"/>
      <c r="H885" s="133"/>
      <c r="I885" s="128"/>
      <c r="J885" s="127">
        <f>J883</f>
        <v>2</v>
      </c>
      <c r="K885" s="128"/>
      <c r="L885" s="128"/>
      <c r="M885" s="129" t="s">
        <v>209</v>
      </c>
    </row>
    <row r="886" spans="1:13" ht="15.75">
      <c r="A886" s="120"/>
      <c r="B886" s="121"/>
      <c r="C886" s="122"/>
      <c r="D886" s="123"/>
      <c r="E886" s="123"/>
      <c r="F886" s="123"/>
      <c r="G886" s="123"/>
      <c r="H886" s="123"/>
      <c r="I886" s="123"/>
      <c r="J886" s="123"/>
      <c r="K886" s="123"/>
      <c r="L886" s="123"/>
      <c r="M886" s="124"/>
    </row>
    <row r="887" spans="1:13" ht="15.75">
      <c r="A887" s="119" t="str">
        <f>Orçamento!A173</f>
        <v>14.2.7</v>
      </c>
      <c r="B887" s="346" t="str">
        <f>Orçamento!D173</f>
        <v xml:space="preserve">JUNÇÃO DUPLA, PVC, SERIE R, ÁGUA PLUVIAL, DN 100 X 100 X 100 MM, JUNTA ELÁSTICA, FORNECIDO E INSTALADO EM RAMAL DE ENCAMINHAMENTO. </v>
      </c>
      <c r="C887" s="346"/>
      <c r="D887" s="346"/>
      <c r="E887" s="346"/>
      <c r="F887" s="346"/>
      <c r="G887" s="346"/>
      <c r="H887" s="346"/>
      <c r="I887" s="346"/>
      <c r="J887" s="346"/>
      <c r="K887" s="346"/>
      <c r="L887" s="346"/>
      <c r="M887" s="347"/>
    </row>
    <row r="888" spans="1:13" ht="15.75">
      <c r="A888" s="120"/>
      <c r="B888" s="121"/>
      <c r="C888" s="122"/>
      <c r="D888" s="123"/>
      <c r="E888" s="123"/>
      <c r="F888" s="123"/>
      <c r="G888" s="123"/>
      <c r="H888" s="123"/>
      <c r="I888" s="123"/>
      <c r="J888" s="123"/>
      <c r="K888" s="123"/>
      <c r="L888" s="123"/>
      <c r="M888" s="124"/>
    </row>
    <row r="889" spans="1:13" ht="15.75">
      <c r="A889" s="120"/>
      <c r="B889" s="121"/>
      <c r="C889" s="122"/>
      <c r="D889" s="123"/>
      <c r="E889" s="123"/>
      <c r="F889" s="123"/>
      <c r="G889" s="123"/>
      <c r="H889" s="123"/>
      <c r="I889" s="123"/>
      <c r="J889" s="123">
        <v>2</v>
      </c>
      <c r="K889" s="123"/>
      <c r="L889" s="123"/>
      <c r="M889" s="124"/>
    </row>
    <row r="890" spans="1:13" ht="15.75">
      <c r="A890" s="120"/>
      <c r="B890" s="121"/>
      <c r="C890" s="122"/>
      <c r="D890" s="123"/>
      <c r="E890" s="123"/>
      <c r="F890" s="123"/>
      <c r="G890" s="123"/>
      <c r="H890" s="123"/>
      <c r="I890" s="123"/>
      <c r="J890" s="123"/>
      <c r="K890" s="123"/>
      <c r="L890" s="123"/>
      <c r="M890" s="124"/>
    </row>
    <row r="891" spans="1:13" ht="15.75">
      <c r="A891" s="125"/>
      <c r="B891" s="126" t="s">
        <v>206</v>
      </c>
      <c r="C891" s="127"/>
      <c r="D891" s="126"/>
      <c r="E891" s="126"/>
      <c r="F891" s="126"/>
      <c r="G891" s="127"/>
      <c r="H891" s="133"/>
      <c r="I891" s="128"/>
      <c r="J891" s="127">
        <f>J889</f>
        <v>2</v>
      </c>
      <c r="K891" s="128"/>
      <c r="L891" s="128"/>
      <c r="M891" s="129" t="s">
        <v>190</v>
      </c>
    </row>
    <row r="892" spans="1:13" ht="15.75">
      <c r="A892" s="120"/>
      <c r="B892" s="121"/>
      <c r="C892" s="122"/>
      <c r="D892" s="123"/>
      <c r="E892" s="123"/>
      <c r="F892" s="123"/>
      <c r="G892" s="123"/>
      <c r="H892" s="123"/>
      <c r="I892" s="123"/>
      <c r="J892" s="123"/>
      <c r="K892" s="123"/>
      <c r="L892" s="123"/>
      <c r="M892" s="124"/>
    </row>
    <row r="894" spans="1:13" ht="15.75">
      <c r="A894" s="119" t="str">
        <f>Orçamento!A174</f>
        <v>14.3</v>
      </c>
      <c r="B894" s="346" t="str">
        <f>Orçamento!D174</f>
        <v>SUMIDOURO</v>
      </c>
      <c r="C894" s="346"/>
      <c r="D894" s="346"/>
      <c r="E894" s="346"/>
      <c r="F894" s="346"/>
      <c r="G894" s="346"/>
      <c r="H894" s="346"/>
      <c r="I894" s="346"/>
      <c r="J894" s="346"/>
      <c r="K894" s="346"/>
      <c r="L894" s="346"/>
      <c r="M894" s="347"/>
    </row>
    <row r="895" spans="1:13" ht="15.75">
      <c r="A895" s="120"/>
      <c r="B895" s="121"/>
      <c r="C895" s="122"/>
      <c r="D895" s="123"/>
      <c r="E895" s="123"/>
      <c r="F895" s="123"/>
      <c r="G895" s="123"/>
      <c r="H895" s="123"/>
      <c r="I895" s="123"/>
      <c r="J895" s="123"/>
      <c r="K895" s="123"/>
      <c r="L895" s="123"/>
      <c r="M895" s="124"/>
    </row>
    <row r="896" spans="1:13" ht="15.75">
      <c r="A896" s="119" t="str">
        <f>Orçamento!A175</f>
        <v>14.3.1</v>
      </c>
      <c r="B896" s="346" t="str">
        <f>Orçamento!D175</f>
        <v xml:space="preserve">ESCAVAÇÃO MANUAL DE VALA COM PROFUNDIDADE MENOR OU IGUAL A 1,30 M. </v>
      </c>
      <c r="C896" s="346"/>
      <c r="D896" s="346"/>
      <c r="E896" s="346"/>
      <c r="F896" s="346"/>
      <c r="G896" s="346"/>
      <c r="H896" s="346"/>
      <c r="I896" s="346"/>
      <c r="J896" s="346"/>
      <c r="K896" s="346"/>
      <c r="L896" s="346"/>
      <c r="M896" s="347"/>
    </row>
    <row r="897" spans="1:13" ht="15.75">
      <c r="A897" s="120"/>
      <c r="B897" s="121"/>
      <c r="C897" s="122"/>
      <c r="D897" s="123"/>
      <c r="E897" s="123"/>
      <c r="F897" s="123"/>
      <c r="G897" s="123"/>
      <c r="H897" s="123"/>
      <c r="I897" s="123"/>
      <c r="J897" s="123"/>
      <c r="K897" s="123"/>
      <c r="L897" s="123"/>
      <c r="M897" s="124"/>
    </row>
    <row r="898" spans="1:13" ht="15.75">
      <c r="A898" s="120"/>
      <c r="B898" s="121"/>
      <c r="C898" s="122"/>
      <c r="D898" s="123"/>
      <c r="E898" s="123"/>
      <c r="F898" s="123">
        <f>3.14*0.5*0.5</f>
        <v>0.78500000000000003</v>
      </c>
      <c r="G898" s="123">
        <v>18.5</v>
      </c>
      <c r="H898" s="123"/>
      <c r="I898" s="123"/>
      <c r="J898" s="123">
        <f>F898*G898</f>
        <v>14.522500000000001</v>
      </c>
      <c r="K898" s="123"/>
      <c r="L898" s="123"/>
      <c r="M898" s="124"/>
    </row>
    <row r="899" spans="1:13" ht="15.75">
      <c r="A899" s="120"/>
      <c r="B899" s="121"/>
      <c r="C899" s="122"/>
      <c r="D899" s="123"/>
      <c r="E899" s="123"/>
      <c r="F899" s="123"/>
      <c r="G899" s="123"/>
      <c r="H899" s="123"/>
      <c r="I899" s="123"/>
      <c r="J899" s="123"/>
      <c r="K899" s="123"/>
      <c r="L899" s="123"/>
      <c r="M899" s="124"/>
    </row>
    <row r="900" spans="1:13" ht="15.75">
      <c r="A900" s="125"/>
      <c r="B900" s="126" t="s">
        <v>206</v>
      </c>
      <c r="C900" s="127"/>
      <c r="D900" s="126"/>
      <c r="E900" s="126"/>
      <c r="F900" s="126"/>
      <c r="G900" s="127"/>
      <c r="H900" s="133"/>
      <c r="I900" s="128"/>
      <c r="J900" s="127">
        <f>J898</f>
        <v>14.522500000000001</v>
      </c>
      <c r="K900" s="128"/>
      <c r="L900" s="128"/>
      <c r="M900" s="129" t="s">
        <v>179</v>
      </c>
    </row>
    <row r="901" spans="1:13" ht="15.75">
      <c r="A901" s="120"/>
      <c r="B901" s="121"/>
      <c r="C901" s="122"/>
      <c r="D901" s="123"/>
      <c r="E901" s="123"/>
      <c r="F901" s="123"/>
      <c r="G901" s="123"/>
      <c r="H901" s="123"/>
      <c r="I901" s="123"/>
      <c r="J901" s="123"/>
      <c r="K901" s="123"/>
      <c r="L901" s="123"/>
      <c r="M901" s="124"/>
    </row>
    <row r="902" spans="1:13" ht="15.75">
      <c r="A902" s="119" t="str">
        <f>Orçamento!A176</f>
        <v>14.3.2</v>
      </c>
      <c r="B902" s="346" t="str">
        <f>Orçamento!D176</f>
        <v>CAMADA DRENANTE COM BRITA NUM 3</v>
      </c>
      <c r="C902" s="346"/>
      <c r="D902" s="346"/>
      <c r="E902" s="346"/>
      <c r="F902" s="346"/>
      <c r="G902" s="346"/>
      <c r="H902" s="346"/>
      <c r="I902" s="346"/>
      <c r="J902" s="346"/>
      <c r="K902" s="346"/>
      <c r="L902" s="346"/>
      <c r="M902" s="347"/>
    </row>
    <row r="903" spans="1:13" ht="15.75">
      <c r="A903" s="120"/>
      <c r="B903" s="121"/>
      <c r="C903" s="122"/>
      <c r="D903" s="123"/>
      <c r="E903" s="123"/>
      <c r="F903" s="123"/>
      <c r="G903" s="123"/>
      <c r="H903" s="123"/>
      <c r="I903" s="123"/>
      <c r="J903" s="123"/>
      <c r="K903" s="123"/>
      <c r="L903" s="123"/>
      <c r="M903" s="124"/>
    </row>
    <row r="904" spans="1:13" ht="15.75">
      <c r="A904" s="120"/>
      <c r="B904" s="121"/>
      <c r="C904" s="122"/>
      <c r="D904" s="123"/>
      <c r="E904" s="123"/>
      <c r="F904" s="123">
        <f>3.14*0.5*0.5</f>
        <v>0.78500000000000003</v>
      </c>
      <c r="G904" s="123">
        <v>0.4</v>
      </c>
      <c r="H904" s="123"/>
      <c r="I904" s="123"/>
      <c r="J904" s="123">
        <f>F904*G904</f>
        <v>0.31400000000000006</v>
      </c>
      <c r="K904" s="123"/>
      <c r="L904" s="123"/>
      <c r="M904" s="124"/>
    </row>
    <row r="905" spans="1:13" ht="15.75">
      <c r="A905" s="120"/>
      <c r="B905" s="121"/>
      <c r="C905" s="122"/>
      <c r="D905" s="123"/>
      <c r="E905" s="123"/>
      <c r="F905" s="123"/>
      <c r="G905" s="123"/>
      <c r="H905" s="123"/>
      <c r="I905" s="123"/>
      <c r="J905" s="123"/>
      <c r="K905" s="123"/>
      <c r="L905" s="123"/>
      <c r="M905" s="124"/>
    </row>
    <row r="906" spans="1:13" ht="15.75">
      <c r="A906" s="125"/>
      <c r="B906" s="126" t="s">
        <v>206</v>
      </c>
      <c r="C906" s="127"/>
      <c r="D906" s="126"/>
      <c r="E906" s="126"/>
      <c r="F906" s="126"/>
      <c r="G906" s="127"/>
      <c r="H906" s="133"/>
      <c r="I906" s="128"/>
      <c r="J906" s="127">
        <f>J904</f>
        <v>0.31400000000000006</v>
      </c>
      <c r="K906" s="128"/>
      <c r="L906" s="128"/>
      <c r="M906" s="129" t="s">
        <v>179</v>
      </c>
    </row>
    <row r="907" spans="1:13" ht="15.75">
      <c r="A907" s="120"/>
      <c r="B907" s="121"/>
      <c r="C907" s="122"/>
      <c r="D907" s="123"/>
      <c r="E907" s="123"/>
      <c r="F907" s="123"/>
      <c r="G907" s="123"/>
      <c r="H907" s="123"/>
      <c r="I907" s="123"/>
      <c r="J907" s="123"/>
      <c r="K907" s="123"/>
      <c r="L907" s="123"/>
      <c r="M907" s="124"/>
    </row>
    <row r="908" spans="1:13" ht="15.75">
      <c r="A908" s="119" t="str">
        <f>Orçamento!A177</f>
        <v>14.3.3</v>
      </c>
      <c r="B908" s="346" t="str">
        <f>Orçamento!D177</f>
        <v>EXECUÇÃO DE ESTRUTURAS DE CONCRETO ARMADO CONVENCIONAL, PARA EDIFICAÇÃO HABITACIONAL MULTIFAMILIAR (PRÉDIO), FCK = 25 MPA.</v>
      </c>
      <c r="C908" s="346"/>
      <c r="D908" s="346"/>
      <c r="E908" s="346"/>
      <c r="F908" s="346"/>
      <c r="G908" s="346"/>
      <c r="H908" s="346"/>
      <c r="I908" s="346"/>
      <c r="J908" s="346"/>
      <c r="K908" s="346"/>
      <c r="L908" s="346"/>
      <c r="M908" s="347"/>
    </row>
    <row r="909" spans="1:13" ht="15.75">
      <c r="A909" s="120"/>
      <c r="B909" s="121"/>
      <c r="C909" s="122"/>
      <c r="D909" s="123"/>
      <c r="E909" s="123"/>
      <c r="F909" s="123"/>
      <c r="G909" s="123"/>
      <c r="H909" s="123"/>
      <c r="I909" s="123"/>
      <c r="J909" s="123"/>
      <c r="K909" s="123"/>
      <c r="L909" s="123"/>
      <c r="M909" s="124"/>
    </row>
    <row r="910" spans="1:13" ht="15.75">
      <c r="A910" s="120"/>
      <c r="B910" s="121"/>
      <c r="C910" s="122"/>
      <c r="D910" s="123"/>
      <c r="E910" s="123"/>
      <c r="F910" s="123">
        <f>3.14*0.7*0.7</f>
        <v>1.5386</v>
      </c>
      <c r="G910" s="123">
        <v>0.15</v>
      </c>
      <c r="H910" s="123"/>
      <c r="I910" s="123"/>
      <c r="J910" s="123">
        <f>F910*G910</f>
        <v>0.23079</v>
      </c>
      <c r="K910" s="123"/>
      <c r="L910" s="123"/>
      <c r="M910" s="124"/>
    </row>
    <row r="911" spans="1:13" ht="15.75">
      <c r="A911" s="120"/>
      <c r="B911" s="121"/>
      <c r="C911" s="122"/>
      <c r="D911" s="123"/>
      <c r="E911" s="123"/>
      <c r="F911" s="123"/>
      <c r="G911" s="123"/>
      <c r="H911" s="123"/>
      <c r="I911" s="123"/>
      <c r="J911" s="123"/>
      <c r="K911" s="123"/>
      <c r="L911" s="123"/>
      <c r="M911" s="124"/>
    </row>
    <row r="912" spans="1:13" ht="15.75">
      <c r="A912" s="125"/>
      <c r="B912" s="126" t="s">
        <v>206</v>
      </c>
      <c r="C912" s="127"/>
      <c r="D912" s="126"/>
      <c r="E912" s="126"/>
      <c r="F912" s="126"/>
      <c r="G912" s="127"/>
      <c r="H912" s="133"/>
      <c r="I912" s="128"/>
      <c r="J912" s="127">
        <f>J910</f>
        <v>0.23079</v>
      </c>
      <c r="K912" s="128"/>
      <c r="L912" s="128"/>
      <c r="M912" s="129" t="s">
        <v>179</v>
      </c>
    </row>
    <row r="913" spans="1:13" ht="15.75">
      <c r="A913" s="120"/>
      <c r="B913" s="121"/>
      <c r="C913" s="122"/>
      <c r="D913" s="123"/>
      <c r="E913" s="123"/>
      <c r="F913" s="123"/>
      <c r="G913" s="123"/>
      <c r="H913" s="123"/>
      <c r="I913" s="123"/>
      <c r="J913" s="123"/>
      <c r="K913" s="123"/>
      <c r="L913" s="123"/>
      <c r="M913" s="124"/>
    </row>
    <row r="914" spans="1:13" ht="15.75">
      <c r="A914" s="119" t="str">
        <f>Orçamento!A178</f>
        <v>14.3.4</v>
      </c>
      <c r="B914" s="346" t="str">
        <f>Orçamento!D178</f>
        <v>TUBO PVC, SERIE NORMAL, ESGOTO PREDIAL, DN 100 MM, FORNECIDO E INSTALADO EM SUBCOLETOR AÉREO DE ESGOTO SANITÁRIO</v>
      </c>
      <c r="C914" s="346"/>
      <c r="D914" s="346"/>
      <c r="E914" s="346"/>
      <c r="F914" s="346"/>
      <c r="G914" s="346"/>
      <c r="H914" s="346"/>
      <c r="I914" s="346"/>
      <c r="J914" s="346"/>
      <c r="K914" s="346"/>
      <c r="L914" s="346"/>
      <c r="M914" s="347"/>
    </row>
    <row r="915" spans="1:13" ht="15.75">
      <c r="A915" s="120"/>
      <c r="B915" s="121"/>
      <c r="C915" s="122"/>
      <c r="D915" s="123"/>
      <c r="E915" s="123"/>
      <c r="F915" s="123"/>
      <c r="G915" s="123"/>
      <c r="H915" s="123"/>
      <c r="I915" s="123"/>
      <c r="J915" s="123"/>
      <c r="K915" s="123"/>
      <c r="L915" s="123"/>
      <c r="M915" s="124"/>
    </row>
    <row r="916" spans="1:13" ht="15.75">
      <c r="A916" s="120"/>
      <c r="B916" s="121"/>
      <c r="C916" s="122"/>
      <c r="D916" s="123"/>
      <c r="E916" s="123"/>
      <c r="F916" s="123"/>
      <c r="G916" s="123"/>
      <c r="H916" s="123"/>
      <c r="I916" s="123"/>
      <c r="J916" s="123">
        <v>1</v>
      </c>
      <c r="K916" s="123"/>
      <c r="L916" s="123"/>
      <c r="M916" s="124"/>
    </row>
    <row r="917" spans="1:13" ht="15.75">
      <c r="A917" s="120"/>
      <c r="B917" s="121"/>
      <c r="C917" s="122"/>
      <c r="D917" s="123"/>
      <c r="E917" s="123"/>
      <c r="F917" s="123"/>
      <c r="G917" s="123"/>
      <c r="H917" s="123"/>
      <c r="I917" s="123"/>
      <c r="J917" s="123"/>
      <c r="K917" s="123"/>
      <c r="L917" s="123"/>
      <c r="M917" s="124"/>
    </row>
    <row r="918" spans="1:13" ht="15.75">
      <c r="A918" s="125"/>
      <c r="B918" s="126" t="s">
        <v>206</v>
      </c>
      <c r="C918" s="127"/>
      <c r="D918" s="126"/>
      <c r="E918" s="126"/>
      <c r="F918" s="126"/>
      <c r="G918" s="127"/>
      <c r="H918" s="133"/>
      <c r="I918" s="128"/>
      <c r="J918" s="127">
        <f>J916</f>
        <v>1</v>
      </c>
      <c r="K918" s="128"/>
      <c r="L918" s="128"/>
      <c r="M918" s="129" t="s">
        <v>209</v>
      </c>
    </row>
    <row r="919" spans="1:13" ht="15.75">
      <c r="A919" s="120"/>
      <c r="B919" s="121"/>
      <c r="C919" s="122"/>
      <c r="D919" s="123"/>
      <c r="E919" s="123"/>
      <c r="F919" s="123"/>
      <c r="G919" s="123"/>
      <c r="H919" s="123"/>
      <c r="I919" s="123"/>
      <c r="J919" s="123"/>
      <c r="K919" s="123"/>
      <c r="L919" s="123"/>
      <c r="M919" s="124"/>
    </row>
    <row r="920" spans="1:13" ht="15.75">
      <c r="A920" s="119" t="str">
        <f>Orçamento!A179</f>
        <v>14.3.5</v>
      </c>
      <c r="B920" s="346" t="str">
        <f>Orçamento!D179</f>
        <v>TE, PVC, SERIE NORMAL, ESGOTO PREDIAL, DN 100 X 100 MM, JUNTA ELÁSTICA, FORNECIDO E INSTALADO EM RAMAL DE DESCARGA OU RAMAL DE ESGOTO SANITÁRIO.</v>
      </c>
      <c r="C920" s="346"/>
      <c r="D920" s="346"/>
      <c r="E920" s="346"/>
      <c r="F920" s="346"/>
      <c r="G920" s="346"/>
      <c r="H920" s="346"/>
      <c r="I920" s="346"/>
      <c r="J920" s="346"/>
      <c r="K920" s="346"/>
      <c r="L920" s="346"/>
      <c r="M920" s="347"/>
    </row>
    <row r="921" spans="1:13" ht="15.75">
      <c r="A921" s="120"/>
      <c r="B921" s="121"/>
      <c r="C921" s="122"/>
      <c r="D921" s="123"/>
      <c r="E921" s="123"/>
      <c r="F921" s="123"/>
      <c r="G921" s="123"/>
      <c r="H921" s="123"/>
      <c r="I921" s="123"/>
      <c r="J921" s="123"/>
      <c r="K921" s="123"/>
      <c r="L921" s="123"/>
      <c r="M921" s="124"/>
    </row>
    <row r="922" spans="1:13" ht="15.75">
      <c r="A922" s="120"/>
      <c r="B922" s="121"/>
      <c r="C922" s="122"/>
      <c r="D922" s="123"/>
      <c r="E922" s="123"/>
      <c r="F922" s="123"/>
      <c r="G922" s="123"/>
      <c r="H922" s="123"/>
      <c r="I922" s="123"/>
      <c r="J922" s="123">
        <v>1</v>
      </c>
      <c r="K922" s="123"/>
      <c r="L922" s="123"/>
      <c r="M922" s="124"/>
    </row>
    <row r="923" spans="1:13" ht="15.75">
      <c r="A923" s="120"/>
      <c r="B923" s="121"/>
      <c r="C923" s="122"/>
      <c r="D923" s="123"/>
      <c r="E923" s="123"/>
      <c r="F923" s="123"/>
      <c r="G923" s="123"/>
      <c r="H923" s="123"/>
      <c r="I923" s="123"/>
      <c r="J923" s="123"/>
      <c r="K923" s="123"/>
      <c r="L923" s="123"/>
      <c r="M923" s="124"/>
    </row>
    <row r="924" spans="1:13" ht="15.75">
      <c r="A924" s="125"/>
      <c r="B924" s="126" t="s">
        <v>206</v>
      </c>
      <c r="C924" s="127"/>
      <c r="D924" s="126"/>
      <c r="E924" s="126"/>
      <c r="F924" s="126"/>
      <c r="G924" s="127"/>
      <c r="H924" s="133"/>
      <c r="I924" s="128"/>
      <c r="J924" s="127">
        <f>J922</f>
        <v>1</v>
      </c>
      <c r="K924" s="128"/>
      <c r="L924" s="128"/>
      <c r="M924" s="129" t="s">
        <v>190</v>
      </c>
    </row>
    <row r="926" spans="1:13" ht="15.75">
      <c r="A926" s="114" t="str">
        <f>Orçamento!A181</f>
        <v>15.0</v>
      </c>
      <c r="B926" s="115" t="str">
        <f>Orçamento!D181</f>
        <v>DRENAGEM DE ÁGUAS PLUVIAIS</v>
      </c>
      <c r="C926" s="116"/>
      <c r="D926" s="116"/>
      <c r="E926" s="116"/>
      <c r="F926" s="116"/>
      <c r="G926" s="116"/>
      <c r="H926" s="116"/>
      <c r="I926" s="116"/>
      <c r="J926" s="116"/>
      <c r="K926" s="116"/>
      <c r="L926" s="116"/>
      <c r="M926" s="117"/>
    </row>
    <row r="927" spans="1:13" ht="15.75">
      <c r="A927" s="119" t="str">
        <f>Orçamento!A182</f>
        <v>15.1</v>
      </c>
      <c r="B927" s="346" t="str">
        <f>Orçamento!D182</f>
        <v xml:space="preserve">ESCAVAÇÃO MANUAL DE VALA COM PROFUNDIDADE MENOR OU IGUAL A 1,30 M. </v>
      </c>
      <c r="C927" s="346"/>
      <c r="D927" s="346"/>
      <c r="E927" s="346"/>
      <c r="F927" s="346"/>
      <c r="G927" s="346"/>
      <c r="H927" s="346"/>
      <c r="I927" s="346"/>
      <c r="J927" s="346"/>
      <c r="K927" s="346"/>
      <c r="L927" s="346"/>
      <c r="M927" s="347"/>
    </row>
    <row r="928" spans="1:13" ht="15.75">
      <c r="A928" s="120"/>
      <c r="B928" s="121"/>
      <c r="C928" s="122"/>
      <c r="D928" s="123"/>
      <c r="E928" s="123"/>
      <c r="F928" s="123"/>
      <c r="G928" s="123"/>
      <c r="H928" s="123"/>
      <c r="I928" s="123"/>
      <c r="J928" s="123"/>
      <c r="K928" s="123"/>
      <c r="L928" s="123"/>
      <c r="M928" s="124"/>
    </row>
    <row r="929" spans="1:13" ht="15.75">
      <c r="A929" s="120"/>
      <c r="B929" s="121"/>
      <c r="C929" s="122"/>
      <c r="D929" s="123"/>
      <c r="E929" s="123">
        <f>38.2*2</f>
        <v>76.400000000000006</v>
      </c>
      <c r="F929" s="123">
        <v>0.25</v>
      </c>
      <c r="G929" s="123">
        <v>0.45</v>
      </c>
      <c r="H929" s="123"/>
      <c r="I929" s="123"/>
      <c r="J929" s="123">
        <f>E929*F929*G929</f>
        <v>8.5950000000000006</v>
      </c>
      <c r="K929" s="123"/>
      <c r="L929" s="123"/>
      <c r="M929" s="124"/>
    </row>
    <row r="930" spans="1:13" ht="15.75">
      <c r="A930" s="120"/>
      <c r="B930" s="121"/>
      <c r="C930" s="122"/>
      <c r="D930" s="123"/>
      <c r="E930" s="123"/>
      <c r="F930" s="123"/>
      <c r="G930" s="123"/>
      <c r="H930" s="123"/>
      <c r="I930" s="123"/>
      <c r="J930" s="123"/>
      <c r="K930" s="123"/>
      <c r="L930" s="123"/>
      <c r="M930" s="124"/>
    </row>
    <row r="931" spans="1:13" ht="15.75">
      <c r="A931" s="125"/>
      <c r="B931" s="126" t="s">
        <v>206</v>
      </c>
      <c r="C931" s="126"/>
      <c r="D931" s="126"/>
      <c r="E931" s="126"/>
      <c r="F931" s="126"/>
      <c r="G931" s="127"/>
      <c r="H931" s="133"/>
      <c r="I931" s="128"/>
      <c r="J931" s="127">
        <f>J929</f>
        <v>8.5950000000000006</v>
      </c>
      <c r="K931" s="128"/>
      <c r="L931" s="128"/>
      <c r="M931" s="129" t="str">
        <f>Orçamento!E182</f>
        <v>M3</v>
      </c>
    </row>
    <row r="933" spans="1:13" ht="15.75">
      <c r="A933" s="119" t="str">
        <f>Orçamento!A183</f>
        <v>15.2</v>
      </c>
      <c r="B933" s="346" t="str">
        <f>Orçamento!D183</f>
        <v>ALVENARIA EM TIJOLO CERAMICO MACICO 5X10X20CM 1 VEZ (ESPESSURA 10CM), ASSENTADO COM ARGAMASSA TRACO 1:2:8 (CIMENTO, CAL E AREIA)</v>
      </c>
      <c r="C933" s="346"/>
      <c r="D933" s="346"/>
      <c r="E933" s="346"/>
      <c r="F933" s="346"/>
      <c r="G933" s="346"/>
      <c r="H933" s="346"/>
      <c r="I933" s="346"/>
      <c r="J933" s="346"/>
      <c r="K933" s="346"/>
      <c r="L933" s="346"/>
      <c r="M933" s="347"/>
    </row>
    <row r="934" spans="1:13" ht="15.75">
      <c r="A934" s="120"/>
      <c r="B934" s="121"/>
      <c r="C934" s="122"/>
      <c r="D934" s="123"/>
      <c r="E934" s="123"/>
      <c r="F934" s="123"/>
      <c r="G934" s="123"/>
      <c r="H934" s="123"/>
      <c r="I934" s="123"/>
      <c r="J934" s="123"/>
      <c r="K934" s="123"/>
      <c r="L934" s="123"/>
      <c r="M934" s="124"/>
    </row>
    <row r="935" spans="1:13" ht="15.75">
      <c r="A935" s="120"/>
      <c r="B935" s="121"/>
      <c r="C935" s="122"/>
      <c r="D935" s="123"/>
      <c r="E935" s="123">
        <f>38.2*4</f>
        <v>152.80000000000001</v>
      </c>
      <c r="F935" s="123">
        <v>0.25</v>
      </c>
      <c r="G935" s="123"/>
      <c r="H935" s="123"/>
      <c r="I935" s="123"/>
      <c r="J935" s="123">
        <f>E935*F935</f>
        <v>38.200000000000003</v>
      </c>
      <c r="K935" s="123"/>
      <c r="L935" s="123"/>
      <c r="M935" s="124"/>
    </row>
    <row r="936" spans="1:13" ht="15.75">
      <c r="A936" s="120"/>
      <c r="B936" s="121"/>
      <c r="C936" s="122"/>
      <c r="D936" s="123"/>
      <c r="E936" s="123"/>
      <c r="F936" s="123"/>
      <c r="G936" s="123"/>
      <c r="H936" s="123"/>
      <c r="I936" s="123"/>
      <c r="J936" s="123"/>
      <c r="K936" s="123"/>
      <c r="L936" s="123"/>
      <c r="M936" s="124"/>
    </row>
    <row r="937" spans="1:13" ht="15.75">
      <c r="A937" s="125"/>
      <c r="B937" s="126" t="s">
        <v>206</v>
      </c>
      <c r="C937" s="126"/>
      <c r="D937" s="126"/>
      <c r="E937" s="126"/>
      <c r="F937" s="126"/>
      <c r="G937" s="127"/>
      <c r="H937" s="133"/>
      <c r="I937" s="128"/>
      <c r="J937" s="127">
        <f>J935</f>
        <v>38.200000000000003</v>
      </c>
      <c r="K937" s="128"/>
      <c r="L937" s="128"/>
      <c r="M937" s="129" t="s">
        <v>187</v>
      </c>
    </row>
    <row r="943" spans="1:13" ht="15.75">
      <c r="A943" s="119" t="str">
        <f xml:space="preserve"> Orçamento!A184</f>
        <v>15.3</v>
      </c>
      <c r="B943" s="346" t="str">
        <f>Orçamento!D184</f>
        <v>CONJUNTO PRE-MOLDADO COMPOSTO POR GRELHA (0,99 X 0,45 M),  E CANTONEIRA (1,10 X 0,35 M), EM CONCRETO ARMADO, COM FCK DE 21 MPA</v>
      </c>
      <c r="C943" s="346"/>
      <c r="D943" s="346"/>
      <c r="E943" s="346"/>
      <c r="F943" s="346"/>
      <c r="G943" s="346"/>
      <c r="H943" s="346"/>
      <c r="I943" s="346"/>
      <c r="J943" s="346"/>
      <c r="K943" s="346"/>
      <c r="L943" s="346"/>
      <c r="M943" s="347"/>
    </row>
    <row r="944" spans="1:13" ht="15.75">
      <c r="A944" s="120"/>
      <c r="B944" s="121"/>
      <c r="C944" s="122"/>
      <c r="D944" s="123"/>
      <c r="E944" s="123"/>
      <c r="F944" s="123"/>
      <c r="G944" s="123"/>
      <c r="H944" s="123"/>
      <c r="I944" s="123"/>
      <c r="J944" s="123"/>
      <c r="K944" s="123"/>
      <c r="L944" s="123"/>
      <c r="M944" s="124"/>
    </row>
    <row r="945" spans="1:13" ht="15.75">
      <c r="A945" s="120"/>
      <c r="B945" s="121"/>
      <c r="C945" s="122"/>
      <c r="D945" s="123"/>
      <c r="E945" s="123"/>
      <c r="F945" s="123"/>
      <c r="G945" s="123"/>
      <c r="H945" s="123"/>
      <c r="I945" s="123"/>
      <c r="J945" s="123">
        <v>16</v>
      </c>
      <c r="K945" s="123"/>
      <c r="L945" s="123"/>
      <c r="M945" s="124"/>
    </row>
    <row r="946" spans="1:13" ht="15.75">
      <c r="A946" s="120"/>
      <c r="B946" s="121"/>
      <c r="C946" s="122"/>
      <c r="D946" s="123"/>
      <c r="E946" s="123"/>
      <c r="F946" s="123"/>
      <c r="G946" s="123"/>
      <c r="H946" s="123"/>
      <c r="I946" s="123"/>
      <c r="J946" s="123"/>
      <c r="K946" s="123"/>
      <c r="L946" s="123"/>
      <c r="M946" s="124"/>
    </row>
    <row r="947" spans="1:13" ht="15.75">
      <c r="A947" s="125"/>
      <c r="B947" s="126" t="s">
        <v>206</v>
      </c>
      <c r="C947" s="127"/>
      <c r="D947" s="126"/>
      <c r="E947" s="126"/>
      <c r="F947" s="126"/>
      <c r="G947" s="127"/>
      <c r="H947" s="133"/>
      <c r="I947" s="128"/>
      <c r="J947" s="127">
        <f>J945</f>
        <v>16</v>
      </c>
      <c r="K947" s="128"/>
      <c r="L947" s="128"/>
      <c r="M947" s="129" t="str">
        <f>Orçamento!E184</f>
        <v>un</v>
      </c>
    </row>
    <row r="949" spans="1:13" ht="15.75">
      <c r="A949" s="119" t="str">
        <f>Orçamento!A185</f>
        <v>15.4</v>
      </c>
      <c r="B949" s="346" t="str">
        <f>Orçamento!D185</f>
        <v>BRITA Nº 2 PARA CAMINHO D'ÁGUA, FORNECIMENTO E ASSENTAMENTO</v>
      </c>
      <c r="C949" s="346"/>
      <c r="D949" s="346"/>
      <c r="E949" s="346"/>
      <c r="F949" s="346"/>
      <c r="G949" s="346"/>
      <c r="H949" s="346"/>
      <c r="I949" s="346"/>
      <c r="J949" s="346"/>
      <c r="K949" s="346"/>
      <c r="L949" s="346"/>
      <c r="M949" s="347"/>
    </row>
    <row r="950" spans="1:13" ht="15.75">
      <c r="A950" s="120"/>
      <c r="B950" s="121"/>
      <c r="C950" s="122"/>
      <c r="D950" s="123"/>
      <c r="E950" s="123"/>
      <c r="F950" s="123"/>
      <c r="G950" s="123"/>
      <c r="H950" s="123"/>
      <c r="I950" s="123"/>
      <c r="J950" s="123"/>
      <c r="K950" s="123"/>
      <c r="L950" s="123"/>
      <c r="M950" s="124"/>
    </row>
    <row r="951" spans="1:13" ht="15.75">
      <c r="A951" s="120"/>
      <c r="B951" s="121"/>
      <c r="C951" s="122">
        <v>76.400000000000006</v>
      </c>
      <c r="D951" s="123">
        <v>0.45</v>
      </c>
      <c r="E951" s="123"/>
      <c r="F951" s="123">
        <v>0.25</v>
      </c>
      <c r="G951" s="123"/>
      <c r="H951" s="123">
        <f>C951*D951*F951</f>
        <v>8.5950000000000006</v>
      </c>
      <c r="I951" s="123"/>
      <c r="J951" s="123"/>
      <c r="K951" s="123"/>
      <c r="L951" s="123"/>
      <c r="M951" s="124"/>
    </row>
    <row r="952" spans="1:13" ht="15.75">
      <c r="A952" s="120"/>
      <c r="B952" s="121"/>
      <c r="C952" s="122"/>
      <c r="D952" s="123"/>
      <c r="E952" s="123"/>
      <c r="F952" s="123"/>
      <c r="G952" s="123"/>
      <c r="H952" s="123"/>
      <c r="I952" s="123"/>
      <c r="J952" s="123"/>
      <c r="K952" s="123"/>
      <c r="L952" s="123"/>
      <c r="M952" s="124"/>
    </row>
    <row r="953" spans="1:13" ht="15.75">
      <c r="A953" s="125"/>
      <c r="B953" s="126" t="s">
        <v>206</v>
      </c>
      <c r="C953" s="127"/>
      <c r="D953" s="126"/>
      <c r="E953" s="126"/>
      <c r="F953" s="126"/>
      <c r="G953" s="127"/>
      <c r="H953" s="127">
        <f>H951</f>
        <v>8.5950000000000006</v>
      </c>
      <c r="I953" s="128"/>
      <c r="J953" s="127"/>
      <c r="K953" s="128"/>
      <c r="L953" s="128"/>
      <c r="M953" s="129" t="str">
        <f>Orçamento!E185</f>
        <v>m³</v>
      </c>
    </row>
    <row r="955" spans="1:13" ht="15.75">
      <c r="A955" s="114" t="str">
        <f>Orçamento!A187</f>
        <v>16.0</v>
      </c>
      <c r="B955" s="115" t="str">
        <f>Orçamento!D187</f>
        <v>LOUÇAS, ACESSÓRIOS E METAIS</v>
      </c>
      <c r="C955" s="116"/>
      <c r="D955" s="116"/>
      <c r="E955" s="116"/>
      <c r="F955" s="116"/>
      <c r="G955" s="116"/>
      <c r="H955" s="116"/>
      <c r="I955" s="116"/>
      <c r="J955" s="116"/>
      <c r="K955" s="116"/>
      <c r="L955" s="116"/>
      <c r="M955" s="117"/>
    </row>
    <row r="956" spans="1:13" ht="15.75">
      <c r="A956" s="119" t="str">
        <f>Orçamento!A188</f>
        <v>16.1</v>
      </c>
      <c r="B956" s="346" t="str">
        <f>Orçamento!D188</f>
        <v>VASO SANITÁRIO SIFONADO COM CAIXA ACOPLADA LOUÇA BRANCA - FORNECIMENTO E INSTALAÇÃO.</v>
      </c>
      <c r="C956" s="346"/>
      <c r="D956" s="346"/>
      <c r="E956" s="346"/>
      <c r="F956" s="346"/>
      <c r="G956" s="346"/>
      <c r="H956" s="346"/>
      <c r="I956" s="346"/>
      <c r="J956" s="346"/>
      <c r="K956" s="346"/>
      <c r="L956" s="346"/>
      <c r="M956" s="347"/>
    </row>
    <row r="957" spans="1:13" ht="15.75">
      <c r="A957" s="120"/>
      <c r="B957" s="121"/>
      <c r="C957" s="122"/>
      <c r="D957" s="123"/>
      <c r="E957" s="123"/>
      <c r="F957" s="123"/>
      <c r="G957" s="123"/>
      <c r="H957" s="123"/>
      <c r="I957" s="123"/>
      <c r="J957" s="123"/>
      <c r="K957" s="123"/>
      <c r="L957" s="123"/>
      <c r="M957" s="124"/>
    </row>
    <row r="958" spans="1:13" ht="15.75">
      <c r="A958" s="120"/>
      <c r="B958" s="121"/>
      <c r="C958" s="122"/>
      <c r="D958" s="123"/>
      <c r="E958" s="123"/>
      <c r="F958" s="123"/>
      <c r="G958" s="123"/>
      <c r="H958" s="123"/>
      <c r="I958" s="123"/>
      <c r="J958" s="123">
        <v>6</v>
      </c>
      <c r="K958" s="123"/>
      <c r="L958" s="123"/>
      <c r="M958" s="124"/>
    </row>
    <row r="959" spans="1:13" ht="15.75">
      <c r="A959" s="120"/>
      <c r="B959" s="121"/>
      <c r="C959" s="122"/>
      <c r="D959" s="123"/>
      <c r="E959" s="123"/>
      <c r="F959" s="123"/>
      <c r="G959" s="123"/>
      <c r="H959" s="123"/>
      <c r="I959" s="123"/>
      <c r="J959" s="123"/>
      <c r="K959" s="123"/>
      <c r="L959" s="123"/>
      <c r="M959" s="124"/>
    </row>
    <row r="960" spans="1:13" ht="15.75">
      <c r="A960" s="125"/>
      <c r="B960" s="126" t="s">
        <v>206</v>
      </c>
      <c r="C960" s="127"/>
      <c r="D960" s="126"/>
      <c r="E960" s="126"/>
      <c r="F960" s="126"/>
      <c r="G960" s="127"/>
      <c r="H960" s="133"/>
      <c r="I960" s="128"/>
      <c r="J960" s="127">
        <f>J958</f>
        <v>6</v>
      </c>
      <c r="K960" s="128"/>
      <c r="L960" s="128"/>
      <c r="M960" s="129" t="str">
        <f>Orçamento!E188</f>
        <v>un</v>
      </c>
    </row>
    <row r="962" spans="1:13" ht="15.75">
      <c r="A962" s="119" t="str">
        <f>Orçamento!A189</f>
        <v>16.2</v>
      </c>
      <c r="B962" s="346" t="str">
        <f>Orçamento!D189</f>
        <v>VÁLVULA DE DESCARGA 1½" COM REGISTRO E ACABAMENTO CROMADO, FORNECIMENTO E INSTALAÇÃO</v>
      </c>
      <c r="C962" s="346"/>
      <c r="D962" s="346"/>
      <c r="E962" s="346"/>
      <c r="F962" s="346"/>
      <c r="G962" s="346"/>
      <c r="H962" s="346"/>
      <c r="I962" s="346"/>
      <c r="J962" s="346"/>
      <c r="K962" s="346"/>
      <c r="L962" s="346"/>
      <c r="M962" s="347"/>
    </row>
    <row r="963" spans="1:13" ht="15.75">
      <c r="A963" s="120"/>
      <c r="B963" s="121"/>
      <c r="C963" s="122"/>
      <c r="D963" s="123"/>
      <c r="E963" s="123"/>
      <c r="F963" s="123"/>
      <c r="G963" s="123"/>
      <c r="H963" s="123"/>
      <c r="I963" s="123"/>
      <c r="J963" s="123"/>
      <c r="K963" s="123"/>
      <c r="L963" s="123"/>
      <c r="M963" s="124"/>
    </row>
    <row r="964" spans="1:13" ht="15.75">
      <c r="A964" s="120"/>
      <c r="B964" s="121"/>
      <c r="C964" s="122"/>
      <c r="D964" s="123"/>
      <c r="E964" s="123"/>
      <c r="F964" s="123"/>
      <c r="G964" s="123"/>
      <c r="H964" s="123"/>
      <c r="I964" s="123"/>
      <c r="J964" s="123">
        <v>6</v>
      </c>
      <c r="K964" s="123"/>
      <c r="L964" s="123"/>
      <c r="M964" s="124"/>
    </row>
    <row r="965" spans="1:13" ht="15.75">
      <c r="A965" s="120"/>
      <c r="B965" s="121"/>
      <c r="C965" s="122"/>
      <c r="D965" s="123"/>
      <c r="E965" s="123"/>
      <c r="F965" s="123"/>
      <c r="G965" s="123"/>
      <c r="H965" s="123"/>
      <c r="I965" s="123"/>
      <c r="J965" s="123"/>
      <c r="K965" s="123"/>
      <c r="L965" s="123"/>
      <c r="M965" s="124"/>
    </row>
    <row r="966" spans="1:13" ht="15.75">
      <c r="A966" s="125"/>
      <c r="B966" s="126" t="s">
        <v>206</v>
      </c>
      <c r="C966" s="127"/>
      <c r="D966" s="126"/>
      <c r="E966" s="126"/>
      <c r="F966" s="126"/>
      <c r="G966" s="127"/>
      <c r="H966" s="133"/>
      <c r="I966" s="128"/>
      <c r="J966" s="127">
        <f>J964</f>
        <v>6</v>
      </c>
      <c r="K966" s="128"/>
      <c r="L966" s="128"/>
      <c r="M966" s="129" t="str">
        <f>Orçamento!E189</f>
        <v>un</v>
      </c>
    </row>
    <row r="968" spans="1:13" ht="15.75">
      <c r="A968" s="119" t="str">
        <f>Orçamento!A190</f>
        <v>16.3</v>
      </c>
      <c r="B968" s="346" t="str">
        <f>Orçamento!D190</f>
        <v>CUBA DE EMBUTIR OVAL EM LOUÇA BRANCA, FORNECIMENTO E INSTALAÇÃO</v>
      </c>
      <c r="C968" s="346"/>
      <c r="D968" s="346"/>
      <c r="E968" s="346"/>
      <c r="F968" s="346"/>
      <c r="G968" s="346"/>
      <c r="H968" s="346"/>
      <c r="I968" s="346"/>
      <c r="J968" s="346"/>
      <c r="K968" s="346"/>
      <c r="L968" s="346"/>
      <c r="M968" s="347"/>
    </row>
    <row r="969" spans="1:13" ht="15.75">
      <c r="A969" s="120"/>
      <c r="B969" s="121"/>
      <c r="C969" s="122"/>
      <c r="D969" s="123"/>
      <c r="E969" s="123"/>
      <c r="F969" s="123"/>
      <c r="G969" s="123"/>
      <c r="H969" s="123"/>
      <c r="I969" s="123"/>
      <c r="J969" s="123"/>
      <c r="K969" s="123"/>
      <c r="L969" s="123"/>
      <c r="M969" s="124"/>
    </row>
    <row r="970" spans="1:13" ht="15.75">
      <c r="A970" s="120"/>
      <c r="B970" s="121"/>
      <c r="C970" s="122"/>
      <c r="D970" s="123"/>
      <c r="E970" s="123"/>
      <c r="F970" s="123"/>
      <c r="G970" s="123"/>
      <c r="H970" s="123"/>
      <c r="I970" s="123"/>
      <c r="J970" s="123">
        <v>6</v>
      </c>
      <c r="K970" s="123"/>
      <c r="L970" s="123"/>
      <c r="M970" s="124"/>
    </row>
    <row r="971" spans="1:13" ht="15.75">
      <c r="A971" s="120"/>
      <c r="B971" s="121"/>
      <c r="C971" s="122"/>
      <c r="D971" s="123"/>
      <c r="E971" s="123"/>
      <c r="F971" s="123"/>
      <c r="G971" s="123"/>
      <c r="H971" s="123"/>
      <c r="I971" s="123"/>
      <c r="J971" s="123"/>
      <c r="K971" s="123"/>
      <c r="L971" s="123"/>
      <c r="M971" s="124"/>
    </row>
    <row r="972" spans="1:13" ht="15.75">
      <c r="A972" s="125"/>
      <c r="B972" s="126" t="s">
        <v>206</v>
      </c>
      <c r="C972" s="127"/>
      <c r="D972" s="126"/>
      <c r="E972" s="126"/>
      <c r="F972" s="126"/>
      <c r="G972" s="127"/>
      <c r="H972" s="133"/>
      <c r="I972" s="128"/>
      <c r="J972" s="127">
        <f>J970</f>
        <v>6</v>
      </c>
      <c r="K972" s="128"/>
      <c r="L972" s="128"/>
      <c r="M972" s="129" t="str">
        <f>Orçamento!E190</f>
        <v>un</v>
      </c>
    </row>
    <row r="974" spans="1:13" ht="15.75">
      <c r="A974" s="119" t="str">
        <f>Orçamento!A191</f>
        <v>16.4</v>
      </c>
      <c r="B974" s="346" t="str">
        <f>Orçamento!D191</f>
        <v>LAVATÓRIO PEQUENO RAVENA/IZY COR BRANCO GELO, CÓDIGO L.915; DECA OU EQUIVALENTE</v>
      </c>
      <c r="C974" s="346"/>
      <c r="D974" s="346"/>
      <c r="E974" s="346"/>
      <c r="F974" s="346"/>
      <c r="G974" s="346"/>
      <c r="H974" s="346"/>
      <c r="I974" s="346"/>
      <c r="J974" s="346"/>
      <c r="K974" s="346"/>
      <c r="L974" s="346"/>
      <c r="M974" s="347"/>
    </row>
    <row r="975" spans="1:13" ht="15.75">
      <c r="A975" s="120"/>
      <c r="B975" s="121"/>
      <c r="C975" s="122"/>
      <c r="D975" s="123"/>
      <c r="E975" s="123"/>
      <c r="F975" s="123"/>
      <c r="G975" s="123"/>
      <c r="H975" s="123"/>
      <c r="I975" s="123"/>
      <c r="J975" s="123"/>
      <c r="K975" s="123"/>
      <c r="L975" s="123"/>
      <c r="M975" s="124"/>
    </row>
    <row r="976" spans="1:13" ht="15.75">
      <c r="A976" s="120"/>
      <c r="B976" s="121"/>
      <c r="C976" s="122"/>
      <c r="D976" s="123"/>
      <c r="E976" s="123"/>
      <c r="F976" s="123"/>
      <c r="G976" s="123"/>
      <c r="H976" s="123"/>
      <c r="I976" s="123"/>
      <c r="J976" s="123">
        <v>2</v>
      </c>
      <c r="K976" s="123"/>
      <c r="L976" s="123"/>
      <c r="M976" s="124"/>
    </row>
    <row r="977" spans="1:13" ht="15.75">
      <c r="A977" s="120"/>
      <c r="B977" s="121"/>
      <c r="C977" s="122"/>
      <c r="D977" s="123"/>
      <c r="E977" s="123"/>
      <c r="F977" s="123"/>
      <c r="G977" s="123"/>
      <c r="H977" s="123"/>
      <c r="I977" s="123"/>
      <c r="J977" s="123"/>
      <c r="K977" s="123"/>
      <c r="L977" s="123"/>
      <c r="M977" s="124"/>
    </row>
    <row r="978" spans="1:13" ht="15.75">
      <c r="A978" s="125"/>
      <c r="B978" s="126" t="s">
        <v>206</v>
      </c>
      <c r="C978" s="127"/>
      <c r="D978" s="126"/>
      <c r="E978" s="126"/>
      <c r="F978" s="126"/>
      <c r="G978" s="127"/>
      <c r="H978" s="133"/>
      <c r="I978" s="128"/>
      <c r="J978" s="127">
        <f>J976</f>
        <v>2</v>
      </c>
      <c r="K978" s="128"/>
      <c r="L978" s="128"/>
      <c r="M978" s="129" t="str">
        <f>Orçamento!E191</f>
        <v>un</v>
      </c>
    </row>
    <row r="980" spans="1:13" ht="15.75">
      <c r="A980" s="119" t="str">
        <f>Orçamento!A192</f>
        <v>16.5</v>
      </c>
      <c r="B980" s="346" t="str">
        <f>Orçamento!D192</f>
        <v>TORNEIRA PARA LAVATÓRIO DE MESA BICA BAIXA IZY, CÓDIGO 1193.C37; DECA OU EQUIVALENTE</v>
      </c>
      <c r="C980" s="346"/>
      <c r="D980" s="346"/>
      <c r="E980" s="346"/>
      <c r="F980" s="346"/>
      <c r="G980" s="346"/>
      <c r="H980" s="346"/>
      <c r="I980" s="346"/>
      <c r="J980" s="346"/>
      <c r="K980" s="346"/>
      <c r="L980" s="346"/>
      <c r="M980" s="347"/>
    </row>
    <row r="981" spans="1:13" ht="15.75">
      <c r="A981" s="120"/>
      <c r="B981" s="121"/>
      <c r="C981" s="122"/>
      <c r="D981" s="123"/>
      <c r="E981" s="123"/>
      <c r="F981" s="123"/>
      <c r="G981" s="123"/>
      <c r="H981" s="123"/>
      <c r="I981" s="123"/>
      <c r="J981" s="123"/>
      <c r="K981" s="123"/>
      <c r="L981" s="123"/>
      <c r="M981" s="124"/>
    </row>
    <row r="982" spans="1:13" ht="15.75">
      <c r="A982" s="120"/>
      <c r="B982" s="121"/>
      <c r="C982" s="122"/>
      <c r="D982" s="123"/>
      <c r="E982" s="123"/>
      <c r="F982" s="123"/>
      <c r="G982" s="123"/>
      <c r="H982" s="123"/>
      <c r="I982" s="123"/>
      <c r="J982" s="123">
        <v>8</v>
      </c>
      <c r="K982" s="123"/>
      <c r="L982" s="123"/>
      <c r="M982" s="124"/>
    </row>
    <row r="983" spans="1:13" ht="15.75">
      <c r="A983" s="120"/>
      <c r="B983" s="121"/>
      <c r="C983" s="122"/>
      <c r="D983" s="123"/>
      <c r="E983" s="123"/>
      <c r="F983" s="123"/>
      <c r="G983" s="123"/>
      <c r="H983" s="123"/>
      <c r="I983" s="123"/>
      <c r="J983" s="123"/>
      <c r="K983" s="123"/>
      <c r="L983" s="123"/>
      <c r="M983" s="124"/>
    </row>
    <row r="984" spans="1:13" ht="15.75">
      <c r="A984" s="125"/>
      <c r="B984" s="126" t="s">
        <v>206</v>
      </c>
      <c r="C984" s="127"/>
      <c r="D984" s="126"/>
      <c r="E984" s="126"/>
      <c r="F984" s="126"/>
      <c r="G984" s="127"/>
      <c r="H984" s="133"/>
      <c r="I984" s="128"/>
      <c r="J984" s="127">
        <f>J982</f>
        <v>8</v>
      </c>
      <c r="K984" s="128"/>
      <c r="L984" s="128"/>
      <c r="M984" s="129" t="str">
        <f>Orçamento!E192</f>
        <v>un</v>
      </c>
    </row>
    <row r="986" spans="1:13" ht="15.75">
      <c r="A986" s="119" t="str">
        <f>Orçamento!A193</f>
        <v>16.6</v>
      </c>
      <c r="B986" s="346" t="str">
        <f>Orçamento!D193</f>
        <v>CHUVEIRO ELÉTRICO COMUM CORPO PLÁSTICO, TIPO DUCHA  FORNECIMENTO E INSTALAÇÃO.</v>
      </c>
      <c r="C986" s="346"/>
      <c r="D986" s="346"/>
      <c r="E986" s="346"/>
      <c r="F986" s="346"/>
      <c r="G986" s="346"/>
      <c r="H986" s="346"/>
      <c r="I986" s="346"/>
      <c r="J986" s="346"/>
      <c r="K986" s="346"/>
      <c r="L986" s="346"/>
      <c r="M986" s="347"/>
    </row>
    <row r="987" spans="1:13" ht="15.75">
      <c r="A987" s="120"/>
      <c r="B987" s="121"/>
      <c r="C987" s="122"/>
      <c r="D987" s="123"/>
      <c r="E987" s="123"/>
      <c r="F987" s="123"/>
      <c r="G987" s="123"/>
      <c r="H987" s="123"/>
      <c r="I987" s="123"/>
      <c r="J987" s="123"/>
      <c r="K987" s="123"/>
      <c r="L987" s="123"/>
      <c r="M987" s="124"/>
    </row>
    <row r="988" spans="1:13" ht="15.75">
      <c r="A988" s="120"/>
      <c r="B988" s="121"/>
      <c r="C988" s="122"/>
      <c r="D988" s="123"/>
      <c r="E988" s="123"/>
      <c r="F988" s="123"/>
      <c r="G988" s="123"/>
      <c r="H988" s="123"/>
      <c r="I988" s="123"/>
      <c r="J988" s="123">
        <v>6</v>
      </c>
      <c r="K988" s="123"/>
      <c r="L988" s="123"/>
      <c r="M988" s="124"/>
    </row>
    <row r="989" spans="1:13" ht="15.75">
      <c r="A989" s="120"/>
      <c r="B989" s="121"/>
      <c r="C989" s="122"/>
      <c r="D989" s="123"/>
      <c r="E989" s="123"/>
      <c r="F989" s="123"/>
      <c r="G989" s="123"/>
      <c r="H989" s="123"/>
      <c r="I989" s="123"/>
      <c r="J989" s="123"/>
      <c r="K989" s="123"/>
      <c r="L989" s="123"/>
      <c r="M989" s="124"/>
    </row>
    <row r="990" spans="1:13" ht="15.75">
      <c r="A990" s="125"/>
      <c r="B990" s="126" t="s">
        <v>206</v>
      </c>
      <c r="C990" s="127"/>
      <c r="D990" s="126"/>
      <c r="E990" s="126"/>
      <c r="F990" s="126"/>
      <c r="G990" s="127"/>
      <c r="H990" s="133"/>
      <c r="I990" s="128"/>
      <c r="J990" s="127">
        <f>J988</f>
        <v>6</v>
      </c>
      <c r="K990" s="128"/>
      <c r="L990" s="128"/>
      <c r="M990" s="129" t="str">
        <f>Orçamento!E193</f>
        <v>un</v>
      </c>
    </row>
    <row r="992" spans="1:13" ht="15.75">
      <c r="A992" s="119" t="str">
        <f>Orçamento!A194</f>
        <v>16.7</v>
      </c>
      <c r="B992" s="346" t="str">
        <f>Orçamento!D194</f>
        <v xml:space="preserve">PAPELEIRA DE PAREDE EM METAL CROMADO SEM TAMPA, INCLUSO FIXAÇÃO. </v>
      </c>
      <c r="C992" s="346"/>
      <c r="D992" s="346"/>
      <c r="E992" s="346"/>
      <c r="F992" s="346"/>
      <c r="G992" s="346"/>
      <c r="H992" s="346"/>
      <c r="I992" s="346"/>
      <c r="J992" s="346"/>
      <c r="K992" s="346"/>
      <c r="L992" s="346"/>
      <c r="M992" s="347"/>
    </row>
    <row r="993" spans="1:13" ht="15.75">
      <c r="A993" s="120"/>
      <c r="B993" s="121"/>
      <c r="C993" s="122"/>
      <c r="D993" s="123"/>
      <c r="E993" s="123"/>
      <c r="F993" s="123"/>
      <c r="G993" s="123"/>
      <c r="H993" s="123"/>
      <c r="I993" s="123"/>
      <c r="J993" s="123"/>
      <c r="K993" s="123"/>
      <c r="L993" s="123"/>
      <c r="M993" s="124"/>
    </row>
    <row r="994" spans="1:13" ht="15.75">
      <c r="A994" s="120"/>
      <c r="B994" s="121"/>
      <c r="C994" s="122"/>
      <c r="D994" s="123"/>
      <c r="E994" s="123"/>
      <c r="F994" s="123"/>
      <c r="G994" s="123"/>
      <c r="H994" s="123"/>
      <c r="I994" s="123"/>
      <c r="J994" s="123">
        <v>6</v>
      </c>
      <c r="K994" s="123"/>
      <c r="L994" s="123"/>
      <c r="M994" s="124"/>
    </row>
    <row r="995" spans="1:13" ht="15.75">
      <c r="A995" s="120"/>
      <c r="B995" s="121"/>
      <c r="C995" s="122"/>
      <c r="D995" s="123"/>
      <c r="E995" s="123"/>
      <c r="F995" s="123"/>
      <c r="G995" s="123"/>
      <c r="H995" s="123"/>
      <c r="I995" s="123"/>
      <c r="J995" s="123"/>
      <c r="K995" s="123"/>
      <c r="L995" s="123"/>
      <c r="M995" s="124"/>
    </row>
    <row r="996" spans="1:13" ht="15.75">
      <c r="A996" s="125"/>
      <c r="B996" s="126" t="s">
        <v>206</v>
      </c>
      <c r="C996" s="127"/>
      <c r="D996" s="126"/>
      <c r="E996" s="126"/>
      <c r="F996" s="126"/>
      <c r="G996" s="127"/>
      <c r="H996" s="133"/>
      <c r="I996" s="128"/>
      <c r="J996" s="127">
        <f>J994</f>
        <v>6</v>
      </c>
      <c r="K996" s="128"/>
      <c r="L996" s="128"/>
      <c r="M996" s="129" t="str">
        <f>Orçamento!E194</f>
        <v>un</v>
      </c>
    </row>
    <row r="998" spans="1:13" ht="15.75">
      <c r="A998" s="119" t="str">
        <f>Orçamento!A195</f>
        <v>16.8</v>
      </c>
      <c r="B998" s="346" t="str">
        <f>Orçamento!D195</f>
        <v>PORTA TOALHA ROSTO EM METAL CROMADO, TIPO ARGOLA, INCLUSO FIXAÇÃO.</v>
      </c>
      <c r="C998" s="346"/>
      <c r="D998" s="346"/>
      <c r="E998" s="346"/>
      <c r="F998" s="346"/>
      <c r="G998" s="346"/>
      <c r="H998" s="346"/>
      <c r="I998" s="346"/>
      <c r="J998" s="346"/>
      <c r="K998" s="346"/>
      <c r="L998" s="346"/>
      <c r="M998" s="347"/>
    </row>
    <row r="999" spans="1:13" ht="15.75">
      <c r="A999" s="120"/>
      <c r="B999" s="121"/>
      <c r="C999" s="122"/>
      <c r="D999" s="123"/>
      <c r="E999" s="123"/>
      <c r="F999" s="123"/>
      <c r="G999" s="123"/>
      <c r="H999" s="123"/>
      <c r="I999" s="123"/>
      <c r="J999" s="123"/>
      <c r="K999" s="123"/>
      <c r="L999" s="123"/>
      <c r="M999" s="124"/>
    </row>
    <row r="1000" spans="1:13" ht="15.75">
      <c r="A1000" s="120"/>
      <c r="B1000" s="121"/>
      <c r="C1000" s="122"/>
      <c r="D1000" s="123"/>
      <c r="E1000" s="123"/>
      <c r="F1000" s="123"/>
      <c r="G1000" s="123"/>
      <c r="H1000" s="123"/>
      <c r="I1000" s="123"/>
      <c r="J1000" s="123">
        <v>2</v>
      </c>
      <c r="K1000" s="123"/>
      <c r="L1000" s="123"/>
      <c r="M1000" s="124"/>
    </row>
    <row r="1001" spans="1:13" ht="15.75">
      <c r="A1001" s="120"/>
      <c r="B1001" s="121"/>
      <c r="C1001" s="122"/>
      <c r="D1001" s="123"/>
      <c r="E1001" s="123"/>
      <c r="F1001" s="123"/>
      <c r="G1001" s="123"/>
      <c r="H1001" s="123"/>
      <c r="I1001" s="123"/>
      <c r="J1001" s="123"/>
      <c r="K1001" s="123"/>
      <c r="L1001" s="123"/>
      <c r="M1001" s="124"/>
    </row>
    <row r="1002" spans="1:13" ht="15.75">
      <c r="A1002" s="125"/>
      <c r="B1002" s="126" t="s">
        <v>206</v>
      </c>
      <c r="C1002" s="127"/>
      <c r="D1002" s="126"/>
      <c r="E1002" s="126"/>
      <c r="F1002" s="126"/>
      <c r="G1002" s="127"/>
      <c r="H1002" s="133"/>
      <c r="I1002" s="128"/>
      <c r="J1002" s="127">
        <f>J1000</f>
        <v>2</v>
      </c>
      <c r="K1002" s="128"/>
      <c r="L1002" s="128"/>
      <c r="M1002" s="129" t="str">
        <f>Orçamento!E195</f>
        <v>un</v>
      </c>
    </row>
    <row r="1004" spans="1:13" ht="15.75">
      <c r="A1004" s="119" t="str">
        <f>Orçamento!A196</f>
        <v>16.9</v>
      </c>
      <c r="B1004" s="346" t="str">
        <f>Orçamento!D196</f>
        <v>SABONETEIRA PLASTICA TIPO DISPENSER PARA SABONETE LIQUIDO COM RESERVATORIO 800 A 1500 ML, INCLUSO FIXAÇÃO.</v>
      </c>
      <c r="C1004" s="346"/>
      <c r="D1004" s="346"/>
      <c r="E1004" s="346"/>
      <c r="F1004" s="346"/>
      <c r="G1004" s="346"/>
      <c r="H1004" s="346"/>
      <c r="I1004" s="346"/>
      <c r="J1004" s="346"/>
      <c r="K1004" s="346"/>
      <c r="L1004" s="346"/>
      <c r="M1004" s="347"/>
    </row>
    <row r="1005" spans="1:13" ht="15.75">
      <c r="A1005" s="120"/>
      <c r="B1005" s="121"/>
      <c r="C1005" s="122"/>
      <c r="D1005" s="123"/>
      <c r="E1005" s="123"/>
      <c r="F1005" s="123"/>
      <c r="G1005" s="123"/>
      <c r="H1005" s="123"/>
      <c r="I1005" s="123"/>
      <c r="J1005" s="123"/>
      <c r="K1005" s="123"/>
      <c r="L1005" s="123"/>
      <c r="M1005" s="124"/>
    </row>
    <row r="1006" spans="1:13" ht="15.75">
      <c r="A1006" s="120"/>
      <c r="B1006" s="121"/>
      <c r="C1006" s="122"/>
      <c r="D1006" s="123"/>
      <c r="E1006" s="123"/>
      <c r="F1006" s="123"/>
      <c r="G1006" s="123"/>
      <c r="H1006" s="123"/>
      <c r="I1006" s="123"/>
      <c r="J1006" s="123">
        <v>4</v>
      </c>
      <c r="K1006" s="123"/>
      <c r="L1006" s="123"/>
      <c r="M1006" s="124"/>
    </row>
    <row r="1007" spans="1:13" ht="15.75">
      <c r="A1007" s="120"/>
      <c r="B1007" s="121"/>
      <c r="C1007" s="122"/>
      <c r="D1007" s="123"/>
      <c r="E1007" s="123"/>
      <c r="F1007" s="123"/>
      <c r="G1007" s="123"/>
      <c r="H1007" s="123"/>
      <c r="I1007" s="123"/>
      <c r="J1007" s="123"/>
      <c r="K1007" s="123"/>
      <c r="L1007" s="123"/>
      <c r="M1007" s="124"/>
    </row>
    <row r="1008" spans="1:13" ht="15.75">
      <c r="A1008" s="125"/>
      <c r="B1008" s="126" t="s">
        <v>206</v>
      </c>
      <c r="C1008" s="127"/>
      <c r="D1008" s="126"/>
      <c r="E1008" s="126"/>
      <c r="F1008" s="126"/>
      <c r="G1008" s="127"/>
      <c r="H1008" s="133"/>
      <c r="I1008" s="128"/>
      <c r="J1008" s="127">
        <f>J1006</f>
        <v>4</v>
      </c>
      <c r="K1008" s="128"/>
      <c r="L1008" s="128"/>
      <c r="M1008" s="129" t="str">
        <f>Orçamento!E196</f>
        <v>un</v>
      </c>
    </row>
    <row r="1010" spans="1:13" ht="15.75">
      <c r="A1010" s="119" t="str">
        <f>Orçamento!A197</f>
        <v>16.10</v>
      </c>
      <c r="B1010" s="346" t="str">
        <f>Orçamento!D197</f>
        <v xml:space="preserve">ASSENTO SANITÁRIO CONVENCIONAL - FORNECIMENTO E INSTALACAO. </v>
      </c>
      <c r="C1010" s="346"/>
      <c r="D1010" s="346"/>
      <c r="E1010" s="346"/>
      <c r="F1010" s="346"/>
      <c r="G1010" s="346"/>
      <c r="H1010" s="346"/>
      <c r="I1010" s="346"/>
      <c r="J1010" s="346"/>
      <c r="K1010" s="346"/>
      <c r="L1010" s="346"/>
      <c r="M1010" s="347"/>
    </row>
    <row r="1011" spans="1:13" ht="15.75">
      <c r="A1011" s="120"/>
      <c r="B1011" s="121"/>
      <c r="C1011" s="122"/>
      <c r="D1011" s="123"/>
      <c r="E1011" s="123"/>
      <c r="F1011" s="123"/>
      <c r="G1011" s="123"/>
      <c r="H1011" s="123"/>
      <c r="I1011" s="123"/>
      <c r="J1011" s="123"/>
      <c r="K1011" s="123"/>
      <c r="L1011" s="123"/>
      <c r="M1011" s="124"/>
    </row>
    <row r="1012" spans="1:13" ht="15.75">
      <c r="A1012" s="120"/>
      <c r="B1012" s="121"/>
      <c r="C1012" s="122"/>
      <c r="D1012" s="123"/>
      <c r="E1012" s="123"/>
      <c r="F1012" s="123"/>
      <c r="G1012" s="123"/>
      <c r="H1012" s="123"/>
      <c r="I1012" s="123"/>
      <c r="J1012" s="123">
        <v>6</v>
      </c>
      <c r="K1012" s="123"/>
      <c r="L1012" s="123"/>
      <c r="M1012" s="124"/>
    </row>
    <row r="1013" spans="1:13" ht="15.75">
      <c r="A1013" s="120"/>
      <c r="B1013" s="121"/>
      <c r="C1013" s="122"/>
      <c r="D1013" s="123"/>
      <c r="E1013" s="123"/>
      <c r="F1013" s="123"/>
      <c r="G1013" s="123"/>
      <c r="H1013" s="123"/>
      <c r="I1013" s="123"/>
      <c r="J1013" s="123"/>
      <c r="K1013" s="123"/>
      <c r="L1013" s="123"/>
      <c r="M1013" s="124"/>
    </row>
    <row r="1014" spans="1:13" ht="15.75">
      <c r="A1014" s="125"/>
      <c r="B1014" s="126" t="s">
        <v>206</v>
      </c>
      <c r="C1014" s="127"/>
      <c r="D1014" s="126"/>
      <c r="E1014" s="126"/>
      <c r="F1014" s="126"/>
      <c r="G1014" s="127"/>
      <c r="H1014" s="133"/>
      <c r="I1014" s="128"/>
      <c r="J1014" s="127">
        <f>J1012</f>
        <v>6</v>
      </c>
      <c r="K1014" s="128"/>
      <c r="L1014" s="128"/>
      <c r="M1014" s="129" t="str">
        <f>Orçamento!E197</f>
        <v>un</v>
      </c>
    </row>
    <row r="1016" spans="1:13" ht="15.75">
      <c r="A1016" s="119" t="str">
        <f>Orçamento!A198</f>
        <v>16.11</v>
      </c>
      <c r="B1016" s="346" t="str">
        <f>Orçamento!D198</f>
        <v xml:space="preserve">BANCO ARTICULADO, EM ACO INOX, PARA PCD, FIXADO NA PAREDE - FORNECIMENTO E INSTALAÇÃO. </v>
      </c>
      <c r="C1016" s="346"/>
      <c r="D1016" s="346"/>
      <c r="E1016" s="346"/>
      <c r="F1016" s="346"/>
      <c r="G1016" s="346"/>
      <c r="H1016" s="346"/>
      <c r="I1016" s="346"/>
      <c r="J1016" s="346"/>
      <c r="K1016" s="346"/>
      <c r="L1016" s="346"/>
      <c r="M1016" s="347"/>
    </row>
    <row r="1017" spans="1:13" ht="15.75">
      <c r="A1017" s="120"/>
      <c r="B1017" s="121"/>
      <c r="C1017" s="122"/>
      <c r="D1017" s="123"/>
      <c r="E1017" s="123"/>
      <c r="F1017" s="123"/>
      <c r="G1017" s="123"/>
      <c r="H1017" s="123"/>
      <c r="I1017" s="123"/>
      <c r="J1017" s="123"/>
      <c r="K1017" s="123"/>
      <c r="L1017" s="123"/>
      <c r="M1017" s="124"/>
    </row>
    <row r="1018" spans="1:13" ht="15.75">
      <c r="A1018" s="120"/>
      <c r="B1018" s="121"/>
      <c r="C1018" s="122"/>
      <c r="D1018" s="123"/>
      <c r="E1018" s="123"/>
      <c r="F1018" s="123"/>
      <c r="G1018" s="123"/>
      <c r="H1018" s="123"/>
      <c r="I1018" s="123"/>
      <c r="J1018" s="123">
        <v>2</v>
      </c>
      <c r="K1018" s="123"/>
      <c r="L1018" s="123"/>
      <c r="M1018" s="124"/>
    </row>
    <row r="1019" spans="1:13" ht="15.75">
      <c r="A1019" s="120"/>
      <c r="B1019" s="121"/>
      <c r="C1019" s="122"/>
      <c r="D1019" s="123"/>
      <c r="E1019" s="123"/>
      <c r="F1019" s="123"/>
      <c r="G1019" s="123"/>
      <c r="H1019" s="123"/>
      <c r="I1019" s="123"/>
      <c r="J1019" s="123"/>
      <c r="K1019" s="123"/>
      <c r="L1019" s="123"/>
      <c r="M1019" s="124"/>
    </row>
    <row r="1020" spans="1:13" ht="15.75">
      <c r="A1020" s="125"/>
      <c r="B1020" s="126" t="s">
        <v>206</v>
      </c>
      <c r="C1020" s="127"/>
      <c r="D1020" s="126"/>
      <c r="E1020" s="126"/>
      <c r="F1020" s="126"/>
      <c r="G1020" s="127"/>
      <c r="H1020" s="133"/>
      <c r="I1020" s="128"/>
      <c r="J1020" s="127">
        <f>J1018</f>
        <v>2</v>
      </c>
      <c r="K1020" s="128"/>
      <c r="L1020" s="128"/>
      <c r="M1020" s="129" t="str">
        <f>Orçamento!E198</f>
        <v>un</v>
      </c>
    </row>
    <row r="1022" spans="1:13" ht="15.75">
      <c r="A1022" s="114" t="str">
        <f>Orçamento!A200</f>
        <v>17.0</v>
      </c>
      <c r="B1022" s="115" t="str">
        <f>Orçamento!D200</f>
        <v>SISTEMA DE PROTEÇÃO CONTRA INCÊNCIO</v>
      </c>
      <c r="C1022" s="116"/>
      <c r="D1022" s="116"/>
      <c r="E1022" s="116"/>
      <c r="F1022" s="116"/>
      <c r="G1022" s="116"/>
      <c r="H1022" s="116"/>
      <c r="I1022" s="116"/>
      <c r="J1022" s="116"/>
      <c r="K1022" s="116"/>
      <c r="L1022" s="116"/>
      <c r="M1022" s="117"/>
    </row>
    <row r="1023" spans="1:13" ht="15.75">
      <c r="A1023" s="119" t="str">
        <f>Orçamento!A201</f>
        <v>17.1</v>
      </c>
      <c r="B1023" s="346" t="str">
        <f>Orçamento!D201</f>
        <v>EXTINTOR DE INCÊNDIO PORTÁTIL COM CARGA DE PQS DE 6 KG, CLASSE BC - FORNECIMENTO E INSTALAÇÃO.</v>
      </c>
      <c r="C1023" s="346"/>
      <c r="D1023" s="346"/>
      <c r="E1023" s="346"/>
      <c r="F1023" s="346"/>
      <c r="G1023" s="346"/>
      <c r="H1023" s="346"/>
      <c r="I1023" s="346"/>
      <c r="J1023" s="346"/>
      <c r="K1023" s="346"/>
      <c r="L1023" s="346"/>
      <c r="M1023" s="347"/>
    </row>
    <row r="1024" spans="1:13" ht="15.75">
      <c r="A1024" s="120"/>
      <c r="B1024" s="121"/>
      <c r="C1024" s="122"/>
      <c r="D1024" s="123"/>
      <c r="E1024" s="123"/>
      <c r="F1024" s="123"/>
      <c r="G1024" s="123"/>
      <c r="H1024" s="123"/>
      <c r="I1024" s="123"/>
      <c r="J1024" s="123"/>
      <c r="K1024" s="123"/>
      <c r="L1024" s="123"/>
      <c r="M1024" s="124"/>
    </row>
    <row r="1025" spans="1:13" ht="15.75">
      <c r="A1025" s="120"/>
      <c r="B1025" s="121"/>
      <c r="C1025" s="122"/>
      <c r="D1025" s="123"/>
      <c r="E1025" s="123"/>
      <c r="F1025" s="123"/>
      <c r="G1025" s="123"/>
      <c r="H1025" s="123"/>
      <c r="I1025" s="123"/>
      <c r="J1025" s="123">
        <v>2</v>
      </c>
      <c r="K1025" s="123"/>
      <c r="L1025" s="123"/>
      <c r="M1025" s="124"/>
    </row>
    <row r="1026" spans="1:13" ht="15.75">
      <c r="A1026" s="120"/>
      <c r="B1026" s="121"/>
      <c r="C1026" s="122"/>
      <c r="D1026" s="123"/>
      <c r="E1026" s="123"/>
      <c r="F1026" s="123"/>
      <c r="G1026" s="123"/>
      <c r="H1026" s="123"/>
      <c r="I1026" s="123"/>
      <c r="J1026" s="123"/>
      <c r="K1026" s="123"/>
      <c r="L1026" s="123"/>
      <c r="M1026" s="124"/>
    </row>
    <row r="1027" spans="1:13" ht="15.75">
      <c r="A1027" s="125"/>
      <c r="B1027" s="126" t="s">
        <v>206</v>
      </c>
      <c r="C1027" s="127"/>
      <c r="D1027" s="126"/>
      <c r="E1027" s="126"/>
      <c r="F1027" s="126"/>
      <c r="G1027" s="127"/>
      <c r="H1027" s="133"/>
      <c r="I1027" s="128"/>
      <c r="J1027" s="127">
        <f>J1025</f>
        <v>2</v>
      </c>
      <c r="K1027" s="128"/>
      <c r="L1027" s="128"/>
      <c r="M1027" s="129" t="str">
        <f>Orçamento!E201</f>
        <v>un</v>
      </c>
    </row>
    <row r="1029" spans="1:13" ht="15.75">
      <c r="A1029" s="119" t="str">
        <f>Orçamento!A202</f>
        <v>17.2</v>
      </c>
      <c r="B1029" s="346" t="str">
        <f>Orçamento!D202</f>
        <v>LUMINÁRIA DE EMERGÊNCIA, COM 30 LÂMPADAS LED DE 2 W, SEM REATOR - FORNECIMENTO E INSTALAÇÃO.</v>
      </c>
      <c r="C1029" s="346"/>
      <c r="D1029" s="346"/>
      <c r="E1029" s="346"/>
      <c r="F1029" s="346"/>
      <c r="G1029" s="346"/>
      <c r="H1029" s="346"/>
      <c r="I1029" s="346"/>
      <c r="J1029" s="346"/>
      <c r="K1029" s="346"/>
      <c r="L1029" s="346"/>
      <c r="M1029" s="347"/>
    </row>
    <row r="1030" spans="1:13" ht="15.75">
      <c r="A1030" s="120"/>
      <c r="B1030" s="121"/>
      <c r="C1030" s="122"/>
      <c r="D1030" s="123"/>
      <c r="E1030" s="123"/>
      <c r="F1030" s="123"/>
      <c r="G1030" s="123"/>
      <c r="H1030" s="123"/>
      <c r="I1030" s="123"/>
      <c r="J1030" s="123"/>
      <c r="K1030" s="123"/>
      <c r="L1030" s="123"/>
      <c r="M1030" s="124"/>
    </row>
    <row r="1031" spans="1:13" ht="15.75">
      <c r="A1031" s="120"/>
      <c r="B1031" s="121"/>
      <c r="C1031" s="122"/>
      <c r="D1031" s="123"/>
      <c r="E1031" s="123"/>
      <c r="F1031" s="123"/>
      <c r="G1031" s="123"/>
      <c r="H1031" s="123"/>
      <c r="I1031" s="123"/>
      <c r="J1031" s="123">
        <v>7</v>
      </c>
      <c r="K1031" s="123"/>
      <c r="L1031" s="123"/>
      <c r="M1031" s="124"/>
    </row>
    <row r="1032" spans="1:13" ht="15.75">
      <c r="A1032" s="120"/>
      <c r="B1032" s="121"/>
      <c r="C1032" s="122"/>
      <c r="D1032" s="123"/>
      <c r="E1032" s="123"/>
      <c r="F1032" s="123"/>
      <c r="G1032" s="123"/>
      <c r="H1032" s="123"/>
      <c r="I1032" s="123"/>
      <c r="J1032" s="123"/>
      <c r="K1032" s="123"/>
      <c r="L1032" s="123"/>
      <c r="M1032" s="124"/>
    </row>
    <row r="1033" spans="1:13" ht="15.75">
      <c r="A1033" s="125"/>
      <c r="B1033" s="126" t="s">
        <v>206</v>
      </c>
      <c r="C1033" s="127"/>
      <c r="D1033" s="126"/>
      <c r="E1033" s="126"/>
      <c r="F1033" s="126"/>
      <c r="G1033" s="127"/>
      <c r="H1033" s="133"/>
      <c r="I1033" s="128"/>
      <c r="J1033" s="127">
        <f>J1031</f>
        <v>7</v>
      </c>
      <c r="K1033" s="128"/>
      <c r="L1033" s="128"/>
      <c r="M1033" s="129" t="str">
        <f>Orçamento!E202</f>
        <v>un</v>
      </c>
    </row>
    <row r="1036" spans="1:13" ht="15.75">
      <c r="A1036" s="119" t="str">
        <f>Orçamento!A203</f>
        <v>17.3</v>
      </c>
      <c r="B1036" s="346" t="str">
        <f>Orçamento!D203</f>
        <v>PLACA DE SINALIZACAO DE SEGURANCA CONTRA INCENDIO, FOTOLUMINESCENTE, QUADRADA, *20 X 20* CM, EM PVC *2* MM ANTI-CHAMAS (SIMBOLOS, CORES E PICTOGRAMAS CONFORME NBR 16820)</v>
      </c>
      <c r="C1036" s="346"/>
      <c r="D1036" s="346"/>
      <c r="E1036" s="346"/>
      <c r="F1036" s="346"/>
      <c r="G1036" s="346"/>
      <c r="H1036" s="346"/>
      <c r="I1036" s="346"/>
      <c r="J1036" s="346"/>
      <c r="K1036" s="346"/>
      <c r="L1036" s="346"/>
      <c r="M1036" s="347"/>
    </row>
    <row r="1037" spans="1:13" ht="15.75">
      <c r="A1037" s="120"/>
      <c r="B1037" s="121"/>
      <c r="C1037" s="122"/>
      <c r="D1037" s="123"/>
      <c r="E1037" s="123"/>
      <c r="F1037" s="123"/>
      <c r="G1037" s="123"/>
      <c r="H1037" s="123"/>
      <c r="I1037" s="123"/>
      <c r="J1037" s="123"/>
      <c r="K1037" s="123"/>
      <c r="L1037" s="123"/>
      <c r="M1037" s="124"/>
    </row>
    <row r="1038" spans="1:13" ht="15.75">
      <c r="A1038" s="120"/>
      <c r="B1038" s="121"/>
      <c r="C1038" s="122"/>
      <c r="D1038" s="123"/>
      <c r="E1038" s="123"/>
      <c r="F1038" s="123"/>
      <c r="G1038" s="123"/>
      <c r="H1038" s="123"/>
      <c r="I1038" s="123"/>
      <c r="J1038" s="123">
        <v>8</v>
      </c>
      <c r="K1038" s="123"/>
      <c r="L1038" s="123"/>
      <c r="M1038" s="124"/>
    </row>
    <row r="1039" spans="1:13" ht="15.75">
      <c r="A1039" s="120"/>
      <c r="B1039" s="121"/>
      <c r="C1039" s="122"/>
      <c r="D1039" s="123"/>
      <c r="E1039" s="123"/>
      <c r="F1039" s="123"/>
      <c r="G1039" s="123"/>
      <c r="H1039" s="123"/>
      <c r="I1039" s="123"/>
      <c r="J1039" s="123"/>
      <c r="K1039" s="123"/>
      <c r="L1039" s="123"/>
      <c r="M1039" s="124"/>
    </row>
    <row r="1040" spans="1:13" ht="15.75">
      <c r="A1040" s="125"/>
      <c r="B1040" s="126" t="s">
        <v>206</v>
      </c>
      <c r="C1040" s="127"/>
      <c r="D1040" s="126"/>
      <c r="E1040" s="126"/>
      <c r="F1040" s="126"/>
      <c r="G1040" s="127"/>
      <c r="H1040" s="133"/>
      <c r="I1040" s="128"/>
      <c r="J1040" s="127">
        <f>J1038</f>
        <v>8</v>
      </c>
      <c r="K1040" s="128"/>
      <c r="L1040" s="128"/>
      <c r="M1040" s="129" t="str">
        <f>Orçamento!E203</f>
        <v>un</v>
      </c>
    </row>
    <row r="1042" spans="1:13" ht="15.75">
      <c r="A1042" s="119" t="str">
        <f>Orçamento!A204</f>
        <v>17.4</v>
      </c>
      <c r="B1042" s="346" t="str">
        <f>Orçamento!D204</f>
        <v>PLACA DE SINALIZAÇÃO EM PVC FOTOLUMINESCENTE, "EXTINTOR DE INCÊNDIO"</v>
      </c>
      <c r="C1042" s="346"/>
      <c r="D1042" s="346"/>
      <c r="E1042" s="346"/>
      <c r="F1042" s="346"/>
      <c r="G1042" s="346"/>
      <c r="H1042" s="346"/>
      <c r="I1042" s="346"/>
      <c r="J1042" s="346"/>
      <c r="K1042" s="346"/>
      <c r="L1042" s="346"/>
      <c r="M1042" s="347"/>
    </row>
    <row r="1043" spans="1:13" ht="15.75">
      <c r="A1043" s="120"/>
      <c r="B1043" s="121"/>
      <c r="C1043" s="122"/>
      <c r="D1043" s="123"/>
      <c r="E1043" s="123"/>
      <c r="F1043" s="123"/>
      <c r="G1043" s="123"/>
      <c r="H1043" s="123"/>
      <c r="I1043" s="123"/>
      <c r="J1043" s="123"/>
      <c r="K1043" s="123"/>
      <c r="L1043" s="123"/>
      <c r="M1043" s="124"/>
    </row>
    <row r="1044" spans="1:13" ht="15.75">
      <c r="A1044" s="120"/>
      <c r="B1044" s="121"/>
      <c r="C1044" s="122"/>
      <c r="D1044" s="123"/>
      <c r="E1044" s="123"/>
      <c r="F1044" s="123"/>
      <c r="G1044" s="123"/>
      <c r="H1044" s="123"/>
      <c r="I1044" s="123"/>
      <c r="J1044" s="123">
        <v>2</v>
      </c>
      <c r="K1044" s="123"/>
      <c r="L1044" s="123"/>
      <c r="M1044" s="124"/>
    </row>
    <row r="1045" spans="1:13" ht="15.75">
      <c r="A1045" s="120"/>
      <c r="B1045" s="121"/>
      <c r="C1045" s="122"/>
      <c r="D1045" s="123"/>
      <c r="E1045" s="123"/>
      <c r="F1045" s="123"/>
      <c r="G1045" s="123"/>
      <c r="H1045" s="123"/>
      <c r="I1045" s="123"/>
      <c r="J1045" s="123"/>
      <c r="K1045" s="123"/>
      <c r="L1045" s="123"/>
      <c r="M1045" s="124"/>
    </row>
    <row r="1046" spans="1:13" ht="15.75">
      <c r="A1046" s="125"/>
      <c r="B1046" s="126" t="s">
        <v>206</v>
      </c>
      <c r="C1046" s="127"/>
      <c r="D1046" s="126"/>
      <c r="E1046" s="126"/>
      <c r="F1046" s="126"/>
      <c r="G1046" s="127"/>
      <c r="H1046" s="133"/>
      <c r="I1046" s="128"/>
      <c r="J1046" s="127">
        <f>J1044</f>
        <v>2</v>
      </c>
      <c r="K1046" s="128"/>
      <c r="L1046" s="128"/>
      <c r="M1046" s="129" t="str">
        <f>Orçamento!E204</f>
        <v>un</v>
      </c>
    </row>
    <row r="1048" spans="1:13" ht="15.75">
      <c r="A1048" s="114" t="str">
        <f>Orçamento!A206</f>
        <v>18.0</v>
      </c>
      <c r="B1048" s="115" t="str">
        <f>Orçamento!D206</f>
        <v>INSTALAÇÃO ELÉTRICA - 220V</v>
      </c>
      <c r="C1048" s="116"/>
      <c r="D1048" s="116"/>
      <c r="E1048" s="116"/>
      <c r="F1048" s="116"/>
      <c r="G1048" s="116"/>
      <c r="H1048" s="116"/>
      <c r="I1048" s="116"/>
      <c r="J1048" s="116"/>
      <c r="K1048" s="116"/>
      <c r="L1048" s="116"/>
      <c r="M1048" s="117"/>
    </row>
    <row r="1049" spans="1:13" ht="15.75">
      <c r="A1049" s="114" t="str">
        <f>Orçamento!A207</f>
        <v>18.1</v>
      </c>
      <c r="B1049" s="115" t="str">
        <f>Orçamento!D207</f>
        <v>CENTRO DE DISTRIBUIÇÃO</v>
      </c>
      <c r="C1049" s="116"/>
      <c r="D1049" s="116"/>
      <c r="E1049" s="116"/>
      <c r="F1049" s="116"/>
      <c r="G1049" s="116"/>
      <c r="H1049" s="116"/>
      <c r="I1049" s="116"/>
      <c r="J1049" s="116"/>
      <c r="K1049" s="116"/>
      <c r="L1049" s="116"/>
      <c r="M1049" s="117"/>
    </row>
    <row r="1050" spans="1:13" ht="15.75">
      <c r="A1050" s="119" t="str">
        <f>Orçamento!A208</f>
        <v>18.1.1</v>
      </c>
      <c r="B1050" s="346" t="str">
        <f>Orçamento!D208</f>
        <v>QUADRO DE DISTRIBUIÇÃO DE ENERGIA PARA 12 DISJUNTORES, FORNECIMENTO E INSTALAÇÃO</v>
      </c>
      <c r="C1050" s="346"/>
      <c r="D1050" s="346"/>
      <c r="E1050" s="346"/>
      <c r="F1050" s="346"/>
      <c r="G1050" s="346"/>
      <c r="H1050" s="346"/>
      <c r="I1050" s="346"/>
      <c r="J1050" s="346"/>
      <c r="K1050" s="346"/>
      <c r="L1050" s="346"/>
      <c r="M1050" s="347"/>
    </row>
    <row r="1051" spans="1:13" ht="15.75">
      <c r="A1051" s="120"/>
      <c r="B1051" s="121"/>
      <c r="C1051" s="122"/>
      <c r="D1051" s="123"/>
      <c r="E1051" s="123"/>
      <c r="F1051" s="123"/>
      <c r="G1051" s="123"/>
      <c r="H1051" s="123"/>
      <c r="I1051" s="123"/>
      <c r="J1051" s="123"/>
      <c r="K1051" s="123"/>
      <c r="L1051" s="123"/>
      <c r="M1051" s="124"/>
    </row>
    <row r="1052" spans="1:13" ht="15.75">
      <c r="A1052" s="120"/>
      <c r="B1052" s="121"/>
      <c r="C1052" s="122"/>
      <c r="D1052" s="123"/>
      <c r="E1052" s="123"/>
      <c r="F1052" s="123"/>
      <c r="G1052" s="123"/>
      <c r="H1052" s="123"/>
      <c r="I1052" s="123"/>
      <c r="J1052" s="123">
        <v>2</v>
      </c>
      <c r="K1052" s="123"/>
      <c r="L1052" s="123"/>
      <c r="M1052" s="124"/>
    </row>
    <row r="1053" spans="1:13" ht="15.75">
      <c r="A1053" s="120"/>
      <c r="B1053" s="121"/>
      <c r="C1053" s="122"/>
      <c r="D1053" s="123"/>
      <c r="E1053" s="123"/>
      <c r="F1053" s="123"/>
      <c r="G1053" s="123"/>
      <c r="H1053" s="123"/>
      <c r="I1053" s="123"/>
      <c r="J1053" s="123"/>
      <c r="K1053" s="123"/>
      <c r="L1053" s="123"/>
      <c r="M1053" s="124"/>
    </row>
    <row r="1054" spans="1:13" ht="15.75">
      <c r="A1054" s="125"/>
      <c r="B1054" s="126" t="s">
        <v>206</v>
      </c>
      <c r="C1054" s="127"/>
      <c r="D1054" s="126"/>
      <c r="E1054" s="126"/>
      <c r="F1054" s="126"/>
      <c r="G1054" s="127"/>
      <c r="H1054" s="133"/>
      <c r="I1054" s="128"/>
      <c r="J1054" s="127">
        <f>J1052</f>
        <v>2</v>
      </c>
      <c r="K1054" s="128"/>
      <c r="L1054" s="128"/>
      <c r="M1054" s="129" t="str">
        <f>Orçamento!E208</f>
        <v>un</v>
      </c>
    </row>
    <row r="1056" spans="1:13" ht="15.75">
      <c r="A1056" s="119" t="str">
        <f>Orçamento!A209</f>
        <v>18.1.2</v>
      </c>
      <c r="B1056" s="346" t="str">
        <f>Orçamento!D209</f>
        <v>QUADRO DE MEDIÇÃO PADRÃO POPULAR, FORNECIMENTO E INSTALAÇÃO</v>
      </c>
      <c r="C1056" s="346"/>
      <c r="D1056" s="346"/>
      <c r="E1056" s="346"/>
      <c r="F1056" s="346"/>
      <c r="G1056" s="346"/>
      <c r="H1056" s="346"/>
      <c r="I1056" s="346"/>
      <c r="J1056" s="346"/>
      <c r="K1056" s="346"/>
      <c r="L1056" s="346"/>
      <c r="M1056" s="347"/>
    </row>
    <row r="1057" spans="1:13" ht="15.75">
      <c r="A1057" s="120"/>
      <c r="B1057" s="121"/>
      <c r="C1057" s="122"/>
      <c r="D1057" s="123"/>
      <c r="E1057" s="123"/>
      <c r="F1057" s="123"/>
      <c r="G1057" s="123"/>
      <c r="H1057" s="123"/>
      <c r="I1057" s="123"/>
      <c r="J1057" s="123"/>
      <c r="K1057" s="123"/>
      <c r="L1057" s="123"/>
      <c r="M1057" s="124"/>
    </row>
    <row r="1058" spans="1:13" ht="15.75">
      <c r="A1058" s="120"/>
      <c r="B1058" s="121"/>
      <c r="C1058" s="122"/>
      <c r="D1058" s="123"/>
      <c r="E1058" s="123"/>
      <c r="F1058" s="123"/>
      <c r="G1058" s="123"/>
      <c r="H1058" s="123"/>
      <c r="I1058" s="123"/>
      <c r="J1058" s="123">
        <v>1</v>
      </c>
      <c r="K1058" s="123"/>
      <c r="L1058" s="123"/>
      <c r="M1058" s="124"/>
    </row>
    <row r="1059" spans="1:13" ht="15.75">
      <c r="A1059" s="120"/>
      <c r="B1059" s="121"/>
      <c r="C1059" s="122"/>
      <c r="D1059" s="123"/>
      <c r="E1059" s="123"/>
      <c r="F1059" s="123"/>
      <c r="G1059" s="123"/>
      <c r="H1059" s="123"/>
      <c r="I1059" s="123"/>
      <c r="J1059" s="123"/>
      <c r="K1059" s="123"/>
      <c r="L1059" s="123"/>
      <c r="M1059" s="124"/>
    </row>
    <row r="1060" spans="1:13" ht="15.75">
      <c r="A1060" s="125"/>
      <c r="B1060" s="126" t="s">
        <v>206</v>
      </c>
      <c r="C1060" s="127"/>
      <c r="D1060" s="126"/>
      <c r="E1060" s="126"/>
      <c r="F1060" s="126"/>
      <c r="G1060" s="127"/>
      <c r="H1060" s="133"/>
      <c r="I1060" s="128"/>
      <c r="J1060" s="127">
        <f>J1058</f>
        <v>1</v>
      </c>
      <c r="K1060" s="128"/>
      <c r="L1060" s="128"/>
      <c r="M1060" s="129" t="str">
        <f>Orçamento!E209</f>
        <v>un</v>
      </c>
    </row>
    <row r="1062" spans="1:13" ht="15.75">
      <c r="A1062" s="119" t="str">
        <f>Orçamento!A210</f>
        <v>18.1.3</v>
      </c>
      <c r="B1062" s="346" t="str">
        <f>Orçamento!D210</f>
        <v>DISJUNTOR TERMOMAGNÉTICO MONOPOLAR 10A, FORNECIMENTO E INSTALAÇÃO</v>
      </c>
      <c r="C1062" s="346"/>
      <c r="D1062" s="346"/>
      <c r="E1062" s="346"/>
      <c r="F1062" s="346"/>
      <c r="G1062" s="346"/>
      <c r="H1062" s="346"/>
      <c r="I1062" s="346"/>
      <c r="J1062" s="346"/>
      <c r="K1062" s="346"/>
      <c r="L1062" s="346"/>
      <c r="M1062" s="347"/>
    </row>
    <row r="1063" spans="1:13" ht="15.75">
      <c r="A1063" s="120"/>
      <c r="B1063" s="121"/>
      <c r="C1063" s="122"/>
      <c r="D1063" s="123"/>
      <c r="E1063" s="123"/>
      <c r="F1063" s="123"/>
      <c r="G1063" s="123"/>
      <c r="H1063" s="123"/>
      <c r="I1063" s="123"/>
      <c r="J1063" s="123"/>
      <c r="K1063" s="123"/>
      <c r="L1063" s="123"/>
      <c r="M1063" s="124"/>
    </row>
    <row r="1064" spans="1:13" ht="15.75">
      <c r="A1064" s="120"/>
      <c r="B1064" s="121"/>
      <c r="C1064" s="122"/>
      <c r="D1064" s="123"/>
      <c r="E1064" s="123"/>
      <c r="F1064" s="123"/>
      <c r="G1064" s="123"/>
      <c r="H1064" s="123"/>
      <c r="I1064" s="123"/>
      <c r="J1064" s="123">
        <v>12</v>
      </c>
      <c r="K1064" s="123"/>
      <c r="L1064" s="123"/>
      <c r="M1064" s="124"/>
    </row>
    <row r="1065" spans="1:13" ht="15.75">
      <c r="A1065" s="120"/>
      <c r="B1065" s="121"/>
      <c r="C1065" s="122"/>
      <c r="D1065" s="123"/>
      <c r="E1065" s="123"/>
      <c r="F1065" s="123"/>
      <c r="G1065" s="123"/>
      <c r="H1065" s="123"/>
      <c r="I1065" s="123"/>
      <c r="J1065" s="123"/>
      <c r="K1065" s="123"/>
      <c r="L1065" s="123"/>
      <c r="M1065" s="124"/>
    </row>
    <row r="1066" spans="1:13" ht="15.75">
      <c r="A1066" s="125"/>
      <c r="B1066" s="126" t="s">
        <v>206</v>
      </c>
      <c r="C1066" s="127"/>
      <c r="D1066" s="126"/>
      <c r="E1066" s="126"/>
      <c r="F1066" s="126"/>
      <c r="G1066" s="127"/>
      <c r="H1066" s="133"/>
      <c r="I1066" s="128"/>
      <c r="J1066" s="127">
        <f>J1064</f>
        <v>12</v>
      </c>
      <c r="K1066" s="128"/>
      <c r="L1066" s="128"/>
      <c r="M1066" s="129" t="str">
        <f>Orçamento!E210</f>
        <v>un</v>
      </c>
    </row>
    <row r="1068" spans="1:13" ht="15.75">
      <c r="A1068" s="119" t="str">
        <f>Orçamento!A211</f>
        <v>18.1.4</v>
      </c>
      <c r="B1068" s="346" t="str">
        <f>Orçamento!D211</f>
        <v>DISJUNTOR TERMOMAGNÉTICO MONOPOLAR 20A, FORNECIMENTO E INSTALAÇÃO</v>
      </c>
      <c r="C1068" s="346"/>
      <c r="D1068" s="346"/>
      <c r="E1068" s="346"/>
      <c r="F1068" s="346"/>
      <c r="G1068" s="346"/>
      <c r="H1068" s="346"/>
      <c r="I1068" s="346"/>
      <c r="J1068" s="346"/>
      <c r="K1068" s="346"/>
      <c r="L1068" s="346"/>
      <c r="M1068" s="347"/>
    </row>
    <row r="1069" spans="1:13" ht="15.75">
      <c r="A1069" s="120"/>
      <c r="B1069" s="121"/>
      <c r="C1069" s="122"/>
      <c r="D1069" s="123"/>
      <c r="E1069" s="123"/>
      <c r="F1069" s="123"/>
      <c r="G1069" s="123"/>
      <c r="H1069" s="123"/>
      <c r="I1069" s="123"/>
      <c r="J1069" s="123"/>
      <c r="K1069" s="123"/>
      <c r="L1069" s="123"/>
      <c r="M1069" s="124"/>
    </row>
    <row r="1070" spans="1:13" ht="15.75">
      <c r="A1070" s="120"/>
      <c r="B1070" s="121"/>
      <c r="C1070" s="122"/>
      <c r="D1070" s="123"/>
      <c r="E1070" s="123"/>
      <c r="F1070" s="123"/>
      <c r="G1070" s="123"/>
      <c r="H1070" s="123"/>
      <c r="I1070" s="123"/>
      <c r="J1070" s="123">
        <v>1</v>
      </c>
      <c r="K1070" s="123"/>
      <c r="L1070" s="123"/>
      <c r="M1070" s="124"/>
    </row>
    <row r="1071" spans="1:13" ht="15.75">
      <c r="A1071" s="120"/>
      <c r="B1071" s="121"/>
      <c r="C1071" s="122"/>
      <c r="D1071" s="123"/>
      <c r="E1071" s="123"/>
      <c r="F1071" s="123"/>
      <c r="G1071" s="123"/>
      <c r="H1071" s="123"/>
      <c r="I1071" s="123"/>
      <c r="J1071" s="123"/>
      <c r="K1071" s="123"/>
      <c r="L1071" s="123"/>
      <c r="M1071" s="124"/>
    </row>
    <row r="1072" spans="1:13" ht="15.75">
      <c r="A1072" s="125"/>
      <c r="B1072" s="126" t="s">
        <v>206</v>
      </c>
      <c r="C1072" s="127"/>
      <c r="D1072" s="126"/>
      <c r="E1072" s="126"/>
      <c r="F1072" s="126"/>
      <c r="G1072" s="127"/>
      <c r="H1072" s="133"/>
      <c r="I1072" s="128"/>
      <c r="J1072" s="127">
        <f>J1070</f>
        <v>1</v>
      </c>
      <c r="K1072" s="128"/>
      <c r="L1072" s="128"/>
      <c r="M1072" s="129" t="str">
        <f>Orçamento!E211</f>
        <v>un</v>
      </c>
    </row>
    <row r="1074" spans="1:13" ht="15.75">
      <c r="A1074" s="119" t="str">
        <f>Orçamento!A212</f>
        <v>18.1.5</v>
      </c>
      <c r="B1074" s="346" t="str">
        <f>Orçamento!D212</f>
        <v>DISJUNTOR TERMOMAGNÉTICO MONOPOLAR 25A, FORNECIMENTO E INSTALAÇÃO</v>
      </c>
      <c r="C1074" s="346"/>
      <c r="D1074" s="346"/>
      <c r="E1074" s="346"/>
      <c r="F1074" s="346"/>
      <c r="G1074" s="346"/>
      <c r="H1074" s="346"/>
      <c r="I1074" s="346"/>
      <c r="J1074" s="346"/>
      <c r="K1074" s="346"/>
      <c r="L1074" s="346"/>
      <c r="M1074" s="347"/>
    </row>
    <row r="1075" spans="1:13" ht="15.75">
      <c r="A1075" s="120"/>
      <c r="B1075" s="121"/>
      <c r="C1075" s="122"/>
      <c r="D1075" s="123"/>
      <c r="E1075" s="123"/>
      <c r="F1075" s="123"/>
      <c r="G1075" s="123"/>
      <c r="H1075" s="123"/>
      <c r="I1075" s="123"/>
      <c r="J1075" s="123"/>
      <c r="K1075" s="123"/>
      <c r="L1075" s="123"/>
      <c r="M1075" s="124"/>
    </row>
    <row r="1076" spans="1:13" ht="15.75">
      <c r="A1076" s="120"/>
      <c r="B1076" s="121"/>
      <c r="C1076" s="122"/>
      <c r="D1076" s="123"/>
      <c r="E1076" s="123"/>
      <c r="F1076" s="123"/>
      <c r="G1076" s="123"/>
      <c r="H1076" s="123"/>
      <c r="I1076" s="123"/>
      <c r="J1076" s="123">
        <v>1</v>
      </c>
      <c r="K1076" s="123"/>
      <c r="L1076" s="123"/>
      <c r="M1076" s="124"/>
    </row>
    <row r="1077" spans="1:13" ht="15.75">
      <c r="A1077" s="120"/>
      <c r="B1077" s="121"/>
      <c r="C1077" s="122"/>
      <c r="D1077" s="123"/>
      <c r="E1077" s="123"/>
      <c r="F1077" s="123"/>
      <c r="G1077" s="123"/>
      <c r="H1077" s="123"/>
      <c r="I1077" s="123"/>
      <c r="J1077" s="123"/>
      <c r="K1077" s="123"/>
      <c r="L1077" s="123"/>
      <c r="M1077" s="124"/>
    </row>
    <row r="1078" spans="1:13" ht="15.75">
      <c r="A1078" s="125"/>
      <c r="B1078" s="126" t="s">
        <v>206</v>
      </c>
      <c r="C1078" s="127"/>
      <c r="D1078" s="126"/>
      <c r="E1078" s="126"/>
      <c r="F1078" s="126"/>
      <c r="G1078" s="127"/>
      <c r="H1078" s="133"/>
      <c r="I1078" s="128"/>
      <c r="J1078" s="127">
        <f>J1076</f>
        <v>1</v>
      </c>
      <c r="K1078" s="128"/>
      <c r="L1078" s="128"/>
      <c r="M1078" s="129" t="str">
        <f>Orçamento!E212</f>
        <v>un</v>
      </c>
    </row>
    <row r="1082" spans="1:13" ht="15.75">
      <c r="A1082" s="114" t="str">
        <f>Orçamento!A213</f>
        <v>18.2</v>
      </c>
      <c r="B1082" s="115" t="str">
        <f>Orçamento!D213</f>
        <v>ELETRODUTOS E ACESSÓRIOS</v>
      </c>
      <c r="C1082" s="116"/>
      <c r="D1082" s="116"/>
      <c r="E1082" s="116"/>
      <c r="F1082" s="116"/>
      <c r="G1082" s="116"/>
      <c r="H1082" s="116"/>
      <c r="I1082" s="116"/>
      <c r="J1082" s="116"/>
      <c r="K1082" s="116"/>
      <c r="L1082" s="116"/>
      <c r="M1082" s="117"/>
    </row>
    <row r="1083" spans="1:13" ht="15.75">
      <c r="A1083" s="119" t="str">
        <f>Orçamento!A214</f>
        <v>18.2.1</v>
      </c>
      <c r="B1083" s="346" t="str">
        <f>Orçamento!D214</f>
        <v>ELETRODUTO PVC FLEXÍVEL CORRUGADO REFORÇADO Ø 25MM, FORNECIMENTO E INSTALAÇÃO</v>
      </c>
      <c r="C1083" s="346"/>
      <c r="D1083" s="346"/>
      <c r="E1083" s="346"/>
      <c r="F1083" s="346"/>
      <c r="G1083" s="346"/>
      <c r="H1083" s="346"/>
      <c r="I1083" s="346"/>
      <c r="J1083" s="346"/>
      <c r="K1083" s="346"/>
      <c r="L1083" s="346"/>
      <c r="M1083" s="347"/>
    </row>
    <row r="1084" spans="1:13" ht="15.75">
      <c r="A1084" s="120"/>
      <c r="B1084" s="121"/>
      <c r="C1084" s="122"/>
      <c r="D1084" s="123"/>
      <c r="E1084" s="123"/>
      <c r="F1084" s="123"/>
      <c r="G1084" s="123"/>
      <c r="H1084" s="123"/>
      <c r="I1084" s="123"/>
      <c r="J1084" s="123"/>
      <c r="K1084" s="123"/>
      <c r="L1084" s="123"/>
      <c r="M1084" s="124"/>
    </row>
    <row r="1085" spans="1:13" ht="15.75">
      <c r="A1085" s="120"/>
      <c r="B1085" s="121"/>
      <c r="C1085" s="122">
        <v>33.299999999999997</v>
      </c>
      <c r="D1085" s="123"/>
      <c r="E1085" s="123"/>
      <c r="F1085" s="123"/>
      <c r="G1085" s="123"/>
      <c r="H1085" s="123"/>
      <c r="I1085" s="123"/>
      <c r="J1085" s="123"/>
      <c r="K1085" s="123"/>
      <c r="L1085" s="123"/>
      <c r="M1085" s="124"/>
    </row>
    <row r="1086" spans="1:13" ht="15.75">
      <c r="A1086" s="120"/>
      <c r="B1086" s="121"/>
      <c r="C1086" s="122">
        <v>11.2</v>
      </c>
      <c r="D1086" s="123"/>
      <c r="E1086" s="123"/>
      <c r="F1086" s="123"/>
      <c r="G1086" s="123"/>
      <c r="H1086" s="123"/>
      <c r="I1086" s="123"/>
      <c r="J1086" s="123"/>
      <c r="K1086" s="123"/>
      <c r="L1086" s="123"/>
      <c r="M1086" s="124"/>
    </row>
    <row r="1087" spans="1:13" ht="15.75">
      <c r="A1087" s="125"/>
      <c r="B1087" s="126" t="s">
        <v>206</v>
      </c>
      <c r="C1087" s="127">
        <f>SUM(C1085:C1086)</f>
        <v>44.5</v>
      </c>
      <c r="D1087" s="126"/>
      <c r="E1087" s="126"/>
      <c r="F1087" s="126"/>
      <c r="G1087" s="127"/>
      <c r="H1087" s="133"/>
      <c r="I1087" s="128"/>
      <c r="J1087" s="127"/>
      <c r="K1087" s="128"/>
      <c r="L1087" s="128"/>
      <c r="M1087" s="129" t="str">
        <f>Orçamento!E214</f>
        <v>m</v>
      </c>
    </row>
    <row r="1089" spans="1:13" ht="15.75">
      <c r="A1089" s="119" t="str">
        <f>Orçamento!A215</f>
        <v>18.2.2</v>
      </c>
      <c r="B1089" s="346" t="str">
        <f>Orçamento!D215</f>
        <v>ELETRODUTO PVC FLEXÍVEL CORRUGADO REFORÇADO Ø 32MM, FORNECIMENTO E INSTALAÇÃO</v>
      </c>
      <c r="C1089" s="346"/>
      <c r="D1089" s="346"/>
      <c r="E1089" s="346"/>
      <c r="F1089" s="346"/>
      <c r="G1089" s="346"/>
      <c r="H1089" s="346"/>
      <c r="I1089" s="346"/>
      <c r="J1089" s="346"/>
      <c r="K1089" s="346"/>
      <c r="L1089" s="346"/>
      <c r="M1089" s="347"/>
    </row>
    <row r="1090" spans="1:13" ht="15.75">
      <c r="A1090" s="120"/>
      <c r="B1090" s="121"/>
      <c r="C1090" s="122"/>
      <c r="D1090" s="123"/>
      <c r="E1090" s="123"/>
      <c r="F1090" s="123"/>
      <c r="G1090" s="123"/>
      <c r="H1090" s="123"/>
      <c r="I1090" s="123"/>
      <c r="J1090" s="123"/>
      <c r="K1090" s="123"/>
      <c r="L1090" s="123"/>
      <c r="M1090" s="124"/>
    </row>
    <row r="1091" spans="1:13" ht="15.75">
      <c r="A1091" s="120"/>
      <c r="B1091" s="121"/>
      <c r="C1091" s="122">
        <v>85.5</v>
      </c>
      <c r="D1091" s="123"/>
      <c r="E1091" s="123"/>
      <c r="F1091" s="123"/>
      <c r="G1091" s="123"/>
      <c r="H1091" s="123"/>
      <c r="I1091" s="123"/>
      <c r="J1091" s="123"/>
      <c r="K1091" s="123"/>
      <c r="L1091" s="123"/>
      <c r="M1091" s="124"/>
    </row>
    <row r="1092" spans="1:13" ht="15.75">
      <c r="A1092" s="120"/>
      <c r="B1092" s="121"/>
      <c r="C1092" s="122"/>
      <c r="D1092" s="123"/>
      <c r="E1092" s="123"/>
      <c r="F1092" s="123"/>
      <c r="G1092" s="123"/>
      <c r="H1092" s="123"/>
      <c r="I1092" s="123"/>
      <c r="J1092" s="123"/>
      <c r="K1092" s="123"/>
      <c r="L1092" s="123"/>
      <c r="M1092" s="124"/>
    </row>
    <row r="1093" spans="1:13" ht="15.75">
      <c r="A1093" s="125"/>
      <c r="B1093" s="126" t="s">
        <v>206</v>
      </c>
      <c r="C1093" s="127">
        <f>C1091</f>
        <v>85.5</v>
      </c>
      <c r="D1093" s="126"/>
      <c r="E1093" s="126"/>
      <c r="F1093" s="126"/>
      <c r="G1093" s="127"/>
      <c r="H1093" s="133"/>
      <c r="I1093" s="128"/>
      <c r="J1093" s="127"/>
      <c r="K1093" s="128"/>
      <c r="L1093" s="128"/>
      <c r="M1093" s="129" t="str">
        <f>Orçamento!E215</f>
        <v>m</v>
      </c>
    </row>
    <row r="1095" spans="1:13" ht="15.75">
      <c r="A1095" s="119" t="str">
        <f>Orçamento!A216</f>
        <v>18.2.3</v>
      </c>
      <c r="B1095" s="346" t="str">
        <f>Orçamento!D216</f>
        <v>ELETRODUTO PVC RÍGIDO ROSCÁVEL  Ø 40MM, FORNECIMENTO E INSTALAÇÃO</v>
      </c>
      <c r="C1095" s="346"/>
      <c r="D1095" s="346"/>
      <c r="E1095" s="346"/>
      <c r="F1095" s="346"/>
      <c r="G1095" s="346"/>
      <c r="H1095" s="346"/>
      <c r="I1095" s="346"/>
      <c r="J1095" s="346"/>
      <c r="K1095" s="346"/>
      <c r="L1095" s="346"/>
      <c r="M1095" s="347"/>
    </row>
    <row r="1096" spans="1:13" ht="15.75">
      <c r="A1096" s="120"/>
      <c r="B1096" s="121"/>
      <c r="C1096" s="122"/>
      <c r="D1096" s="123"/>
      <c r="E1096" s="123"/>
      <c r="F1096" s="123"/>
      <c r="G1096" s="123"/>
      <c r="H1096" s="123"/>
      <c r="I1096" s="123"/>
      <c r="J1096" s="123"/>
      <c r="K1096" s="123"/>
      <c r="L1096" s="123"/>
      <c r="M1096" s="124"/>
    </row>
    <row r="1097" spans="1:13" ht="15.75">
      <c r="A1097" s="120"/>
      <c r="B1097" s="121"/>
      <c r="C1097" s="122">
        <v>23.4</v>
      </c>
      <c r="D1097" s="123"/>
      <c r="E1097" s="123"/>
      <c r="F1097" s="123"/>
      <c r="G1097" s="123"/>
      <c r="H1097" s="123"/>
      <c r="I1097" s="123"/>
      <c r="J1097" s="123"/>
      <c r="K1097" s="123"/>
      <c r="L1097" s="123"/>
      <c r="M1097" s="124"/>
    </row>
    <row r="1098" spans="1:13" ht="15.75">
      <c r="A1098" s="120"/>
      <c r="B1098" s="121"/>
      <c r="C1098" s="122"/>
      <c r="D1098" s="123"/>
      <c r="E1098" s="123"/>
      <c r="F1098" s="123"/>
      <c r="G1098" s="123"/>
      <c r="H1098" s="123"/>
      <c r="I1098" s="123"/>
      <c r="J1098" s="123"/>
      <c r="K1098" s="123"/>
      <c r="L1098" s="123"/>
      <c r="M1098" s="124"/>
    </row>
    <row r="1099" spans="1:13" ht="15.75">
      <c r="A1099" s="125"/>
      <c r="B1099" s="126" t="s">
        <v>206</v>
      </c>
      <c r="C1099" s="127">
        <f>C1097</f>
        <v>23.4</v>
      </c>
      <c r="D1099" s="126"/>
      <c r="E1099" s="126"/>
      <c r="F1099" s="126"/>
      <c r="G1099" s="127"/>
      <c r="H1099" s="133"/>
      <c r="I1099" s="128"/>
      <c r="J1099" s="127"/>
      <c r="K1099" s="128"/>
      <c r="L1099" s="128"/>
      <c r="M1099" s="129" t="str">
        <f>Orçamento!E216</f>
        <v>m</v>
      </c>
    </row>
    <row r="1101" spans="1:13" ht="15.75">
      <c r="A1101" s="119" t="str">
        <f>Orçamento!A217</f>
        <v>18.2.4</v>
      </c>
      <c r="B1101" s="346" t="str">
        <f>Orçamento!D217</f>
        <v>ELETRODUTO DE AÇO GALVANIZADO Ø 25MM, FORNECIMENTO E INSTALAÇÃO</v>
      </c>
      <c r="C1101" s="346"/>
      <c r="D1101" s="346"/>
      <c r="E1101" s="346"/>
      <c r="F1101" s="346"/>
      <c r="G1101" s="346"/>
      <c r="H1101" s="346"/>
      <c r="I1101" s="346"/>
      <c r="J1101" s="346"/>
      <c r="K1101" s="346"/>
      <c r="L1101" s="346"/>
      <c r="M1101" s="347"/>
    </row>
    <row r="1102" spans="1:13" ht="15.75">
      <c r="A1102" s="120"/>
      <c r="B1102" s="121"/>
      <c r="C1102" s="122"/>
      <c r="D1102" s="123"/>
      <c r="E1102" s="123"/>
      <c r="F1102" s="123"/>
      <c r="G1102" s="123"/>
      <c r="H1102" s="123"/>
      <c r="I1102" s="123"/>
      <c r="J1102" s="123"/>
      <c r="K1102" s="123"/>
      <c r="L1102" s="123"/>
      <c r="M1102" s="124"/>
    </row>
    <row r="1103" spans="1:13" ht="15.75">
      <c r="A1103" s="120"/>
      <c r="B1103" s="121"/>
      <c r="C1103" s="122">
        <v>82</v>
      </c>
      <c r="D1103" s="123"/>
      <c r="E1103" s="123"/>
      <c r="F1103" s="123"/>
      <c r="G1103" s="123"/>
      <c r="H1103" s="123"/>
      <c r="I1103" s="123"/>
      <c r="J1103" s="123"/>
      <c r="K1103" s="123"/>
      <c r="L1103" s="123"/>
      <c r="M1103" s="124"/>
    </row>
    <row r="1104" spans="1:13" ht="15.75">
      <c r="A1104" s="120"/>
      <c r="B1104" s="121"/>
      <c r="C1104" s="122"/>
      <c r="D1104" s="123"/>
      <c r="E1104" s="123"/>
      <c r="F1104" s="123"/>
      <c r="G1104" s="123"/>
      <c r="H1104" s="123"/>
      <c r="I1104" s="123"/>
      <c r="J1104" s="123"/>
      <c r="K1104" s="123"/>
      <c r="L1104" s="123"/>
      <c r="M1104" s="124"/>
    </row>
    <row r="1105" spans="1:13" ht="15.75">
      <c r="A1105" s="125"/>
      <c r="B1105" s="126" t="s">
        <v>206</v>
      </c>
      <c r="C1105" s="127">
        <f>C1103</f>
        <v>82</v>
      </c>
      <c r="D1105" s="126"/>
      <c r="E1105" s="126"/>
      <c r="F1105" s="126"/>
      <c r="G1105" s="127"/>
      <c r="H1105" s="133"/>
      <c r="I1105" s="128"/>
      <c r="J1105" s="127"/>
      <c r="K1105" s="128"/>
      <c r="L1105" s="128"/>
      <c r="M1105" s="129" t="str">
        <f>Orçamento!E217</f>
        <v>m</v>
      </c>
    </row>
    <row r="1107" spans="1:13" ht="15.75">
      <c r="A1107" s="119" t="str">
        <f>Orçamento!A218</f>
        <v>18.2.5</v>
      </c>
      <c r="B1107" s="346" t="str">
        <f>Orçamento!D218</f>
        <v>ELETRODUTO DE AÇO GALVANIZADO Ø 32MM, FORNECIMENTO E INSTALAÇÃO</v>
      </c>
      <c r="C1107" s="346"/>
      <c r="D1107" s="346"/>
      <c r="E1107" s="346"/>
      <c r="F1107" s="346"/>
      <c r="G1107" s="346"/>
      <c r="H1107" s="346"/>
      <c r="I1107" s="346"/>
      <c r="J1107" s="346"/>
      <c r="K1107" s="346"/>
      <c r="L1107" s="346"/>
      <c r="M1107" s="347"/>
    </row>
    <row r="1108" spans="1:13" ht="15.75">
      <c r="A1108" s="120"/>
      <c r="B1108" s="121"/>
      <c r="C1108" s="122"/>
      <c r="D1108" s="123"/>
      <c r="E1108" s="123"/>
      <c r="F1108" s="123"/>
      <c r="G1108" s="123"/>
      <c r="H1108" s="123"/>
      <c r="I1108" s="123"/>
      <c r="J1108" s="123"/>
      <c r="K1108" s="123"/>
      <c r="L1108" s="123"/>
      <c r="M1108" s="124"/>
    </row>
    <row r="1109" spans="1:13" ht="15.75">
      <c r="A1109" s="120"/>
      <c r="B1109" s="121"/>
      <c r="C1109" s="122">
        <v>13</v>
      </c>
      <c r="D1109" s="123"/>
      <c r="E1109" s="123"/>
      <c r="F1109" s="123"/>
      <c r="G1109" s="123"/>
      <c r="H1109" s="123"/>
      <c r="I1109" s="123"/>
      <c r="J1109" s="123"/>
      <c r="K1109" s="123"/>
      <c r="L1109" s="123"/>
      <c r="M1109" s="124"/>
    </row>
    <row r="1110" spans="1:13" ht="15.75">
      <c r="A1110" s="120"/>
      <c r="B1110" s="121"/>
      <c r="C1110" s="122"/>
      <c r="D1110" s="123"/>
      <c r="E1110" s="123"/>
      <c r="F1110" s="123"/>
      <c r="G1110" s="123"/>
      <c r="H1110" s="123"/>
      <c r="I1110" s="123"/>
      <c r="J1110" s="123"/>
      <c r="K1110" s="123"/>
      <c r="L1110" s="123"/>
      <c r="M1110" s="124"/>
    </row>
    <row r="1111" spans="1:13" ht="15.75">
      <c r="A1111" s="125"/>
      <c r="B1111" s="126" t="s">
        <v>206</v>
      </c>
      <c r="C1111" s="127">
        <f>C1109</f>
        <v>13</v>
      </c>
      <c r="D1111" s="126"/>
      <c r="E1111" s="126"/>
      <c r="F1111" s="126"/>
      <c r="G1111" s="127"/>
      <c r="H1111" s="133"/>
      <c r="I1111" s="128"/>
      <c r="J1111" s="127"/>
      <c r="K1111" s="128"/>
      <c r="L1111" s="128"/>
      <c r="M1111" s="129" t="str">
        <f>Orçamento!E218</f>
        <v>m</v>
      </c>
    </row>
    <row r="1113" spans="1:13" ht="15.75">
      <c r="A1113" s="119" t="str">
        <f>Orçamento!A219</f>
        <v>18.2.6</v>
      </c>
      <c r="B1113" s="346" t="str">
        <f>Orçamento!D219</f>
        <v>ELETRODUTO DE AÇO GALVANIZADO Ø40MM, FORNECIMENTO E INSTALAÇÃO</v>
      </c>
      <c r="C1113" s="346"/>
      <c r="D1113" s="346"/>
      <c r="E1113" s="346"/>
      <c r="F1113" s="346"/>
      <c r="G1113" s="346"/>
      <c r="H1113" s="346"/>
      <c r="I1113" s="346"/>
      <c r="J1113" s="346"/>
      <c r="K1113" s="346"/>
      <c r="L1113" s="346"/>
      <c r="M1113" s="347"/>
    </row>
    <row r="1114" spans="1:13" ht="15.75">
      <c r="A1114" s="120"/>
      <c r="B1114" s="121"/>
      <c r="C1114" s="122"/>
      <c r="D1114" s="123"/>
      <c r="E1114" s="123"/>
      <c r="F1114" s="123"/>
      <c r="G1114" s="123"/>
      <c r="H1114" s="123"/>
      <c r="I1114" s="123"/>
      <c r="J1114" s="123"/>
      <c r="K1114" s="123"/>
      <c r="L1114" s="123"/>
      <c r="M1114" s="124"/>
    </row>
    <row r="1115" spans="1:13" ht="15.75">
      <c r="A1115" s="120"/>
      <c r="B1115" s="121"/>
      <c r="C1115" s="122">
        <v>30</v>
      </c>
      <c r="D1115" s="123"/>
      <c r="E1115" s="123"/>
      <c r="F1115" s="123"/>
      <c r="G1115" s="123"/>
      <c r="H1115" s="123"/>
      <c r="I1115" s="123"/>
      <c r="J1115" s="123"/>
      <c r="K1115" s="123"/>
      <c r="L1115" s="123"/>
      <c r="M1115" s="124"/>
    </row>
    <row r="1116" spans="1:13" ht="15.75">
      <c r="A1116" s="120"/>
      <c r="B1116" s="121"/>
      <c r="C1116" s="122"/>
      <c r="D1116" s="123"/>
      <c r="E1116" s="123"/>
      <c r="F1116" s="123"/>
      <c r="G1116" s="123"/>
      <c r="H1116" s="123"/>
      <c r="I1116" s="123"/>
      <c r="J1116" s="123"/>
      <c r="K1116" s="123"/>
      <c r="L1116" s="123"/>
      <c r="M1116" s="124"/>
    </row>
    <row r="1117" spans="1:13" ht="15.75">
      <c r="A1117" s="125"/>
      <c r="B1117" s="126" t="s">
        <v>206</v>
      </c>
      <c r="C1117" s="127">
        <f>C1115</f>
        <v>30</v>
      </c>
      <c r="D1117" s="126"/>
      <c r="E1117" s="126"/>
      <c r="F1117" s="126"/>
      <c r="G1117" s="127"/>
      <c r="H1117" s="133"/>
      <c r="I1117" s="128"/>
      <c r="J1117" s="127"/>
      <c r="K1117" s="128"/>
      <c r="L1117" s="128"/>
      <c r="M1117" s="129" t="str">
        <f>Orçamento!E219</f>
        <v>m</v>
      </c>
    </row>
    <row r="1119" spans="1:13" ht="15.75">
      <c r="A1119" s="119" t="str">
        <f>Orçamento!A220</f>
        <v>18.2.7</v>
      </c>
      <c r="B1119" s="346" t="str">
        <f>Orçamento!D220</f>
        <v>CAIXA DE PASSAGEM, EM PVC, DE 4" X 2", PARA ELETRODUTO FLEXIVEL CORRUGADO</v>
      </c>
      <c r="C1119" s="346"/>
      <c r="D1119" s="346"/>
      <c r="E1119" s="346"/>
      <c r="F1119" s="346"/>
      <c r="G1119" s="346"/>
      <c r="H1119" s="346"/>
      <c r="I1119" s="346"/>
      <c r="J1119" s="346"/>
      <c r="K1119" s="346"/>
      <c r="L1119" s="346"/>
      <c r="M1119" s="347"/>
    </row>
    <row r="1120" spans="1:13" ht="15.75">
      <c r="A1120" s="120"/>
      <c r="B1120" s="121"/>
      <c r="C1120" s="122"/>
      <c r="D1120" s="123"/>
      <c r="E1120" s="123"/>
      <c r="F1120" s="123"/>
      <c r="G1120" s="123"/>
      <c r="H1120" s="123"/>
      <c r="I1120" s="123"/>
      <c r="J1120" s="123"/>
      <c r="K1120" s="123"/>
      <c r="L1120" s="123"/>
      <c r="M1120" s="124"/>
    </row>
    <row r="1121" spans="1:13" ht="15.75">
      <c r="A1121" s="120"/>
      <c r="B1121" s="121"/>
      <c r="C1121" s="122"/>
      <c r="D1121" s="123"/>
      <c r="E1121" s="123"/>
      <c r="F1121" s="123"/>
      <c r="G1121" s="123"/>
      <c r="H1121" s="123"/>
      <c r="I1121" s="123"/>
      <c r="J1121" s="123">
        <v>14</v>
      </c>
      <c r="K1121" s="123"/>
      <c r="L1121" s="123"/>
      <c r="M1121" s="124"/>
    </row>
    <row r="1122" spans="1:13" ht="15.75">
      <c r="A1122" s="120"/>
      <c r="B1122" s="121"/>
      <c r="C1122" s="122"/>
      <c r="D1122" s="123"/>
      <c r="E1122" s="123"/>
      <c r="F1122" s="123"/>
      <c r="G1122" s="123"/>
      <c r="H1122" s="123"/>
      <c r="I1122" s="123"/>
      <c r="J1122" s="123"/>
      <c r="K1122" s="123"/>
      <c r="L1122" s="123"/>
      <c r="M1122" s="124"/>
    </row>
    <row r="1123" spans="1:13" ht="15.75">
      <c r="A1123" s="125"/>
      <c r="B1123" s="126" t="s">
        <v>206</v>
      </c>
      <c r="C1123" s="127"/>
      <c r="D1123" s="126"/>
      <c r="E1123" s="126"/>
      <c r="F1123" s="126"/>
      <c r="G1123" s="127"/>
      <c r="H1123" s="133"/>
      <c r="I1123" s="128"/>
      <c r="J1123" s="127">
        <f>J1121</f>
        <v>14</v>
      </c>
      <c r="K1123" s="128"/>
      <c r="L1123" s="128"/>
      <c r="M1123" s="129" t="str">
        <f>Orçamento!E220</f>
        <v>un</v>
      </c>
    </row>
    <row r="1125" spans="1:13" ht="15.75">
      <c r="A1125" s="119" t="str">
        <f>Orçamento!A221</f>
        <v>18.2.8</v>
      </c>
      <c r="B1125" s="346" t="str">
        <f>Orçamento!D221</f>
        <v>CAIXA DE PASSAGEM OCTOGONAL 4X4" EM CHAPA GALVANIZADA, FORNECIMENTO E INSTALAÇÃO</v>
      </c>
      <c r="C1125" s="346"/>
      <c r="D1125" s="346"/>
      <c r="E1125" s="346"/>
      <c r="F1125" s="346"/>
      <c r="G1125" s="346"/>
      <c r="H1125" s="346"/>
      <c r="I1125" s="346"/>
      <c r="J1125" s="346"/>
      <c r="K1125" s="346"/>
      <c r="L1125" s="346"/>
      <c r="M1125" s="347"/>
    </row>
    <row r="1126" spans="1:13" ht="15.75">
      <c r="A1126" s="120"/>
      <c r="B1126" s="121"/>
      <c r="C1126" s="122"/>
      <c r="D1126" s="123"/>
      <c r="E1126" s="123"/>
      <c r="F1126" s="123"/>
      <c r="G1126" s="123"/>
      <c r="H1126" s="123"/>
      <c r="I1126" s="123"/>
      <c r="J1126" s="123"/>
      <c r="K1126" s="123"/>
      <c r="L1126" s="123"/>
      <c r="M1126" s="124"/>
    </row>
    <row r="1127" spans="1:13" ht="15.75">
      <c r="A1127" s="120"/>
      <c r="B1127" s="121"/>
      <c r="C1127" s="122"/>
      <c r="D1127" s="123"/>
      <c r="E1127" s="123"/>
      <c r="F1127" s="123"/>
      <c r="G1127" s="123"/>
      <c r="H1127" s="123"/>
      <c r="I1127" s="123"/>
      <c r="J1127" s="123">
        <v>31</v>
      </c>
      <c r="K1127" s="123"/>
      <c r="L1127" s="123"/>
      <c r="M1127" s="124"/>
    </row>
    <row r="1128" spans="1:13" ht="15.75">
      <c r="A1128" s="120"/>
      <c r="B1128" s="121"/>
      <c r="C1128" s="122"/>
      <c r="D1128" s="123"/>
      <c r="E1128" s="123"/>
      <c r="F1128" s="123"/>
      <c r="G1128" s="123"/>
      <c r="H1128" s="123"/>
      <c r="I1128" s="123"/>
      <c r="J1128" s="123"/>
      <c r="K1128" s="123"/>
      <c r="L1128" s="123"/>
      <c r="M1128" s="124"/>
    </row>
    <row r="1129" spans="1:13" ht="15.75">
      <c r="A1129" s="125"/>
      <c r="B1129" s="126" t="s">
        <v>206</v>
      </c>
      <c r="C1129" s="127"/>
      <c r="D1129" s="126"/>
      <c r="E1129" s="126"/>
      <c r="F1129" s="126"/>
      <c r="G1129" s="127"/>
      <c r="H1129" s="133"/>
      <c r="I1129" s="128"/>
      <c r="J1129" s="127">
        <f>J1127</f>
        <v>31</v>
      </c>
      <c r="K1129" s="128"/>
      <c r="L1129" s="128"/>
      <c r="M1129" s="129" t="str">
        <f>Orçamento!E221</f>
        <v>un</v>
      </c>
    </row>
    <row r="1131" spans="1:13" ht="15.75">
      <c r="A1131" s="114" t="str">
        <f>Orçamento!A222</f>
        <v>18.3</v>
      </c>
      <c r="B1131" s="115" t="str">
        <f>Orçamento!D222</f>
        <v>CABOS E FIOS CONDUTORES</v>
      </c>
      <c r="C1131" s="116"/>
      <c r="D1131" s="116"/>
      <c r="E1131" s="116"/>
      <c r="F1131" s="116"/>
      <c r="G1131" s="116"/>
      <c r="H1131" s="116"/>
      <c r="I1131" s="116"/>
      <c r="J1131" s="116"/>
      <c r="K1131" s="116"/>
      <c r="L1131" s="116"/>
      <c r="M1131" s="117"/>
    </row>
    <row r="1132" spans="1:13" ht="15.75">
      <c r="A1132" s="119" t="str">
        <f>Orçamento!A223</f>
        <v>18.3.1</v>
      </c>
      <c r="B1132" s="346" t="str">
        <f>Orçamento!D223</f>
        <v>CABO DE COBRE FLEXÍVEL, ISOLADO, SEÇÃO DE 2,5MM²; ANTI-CHAMA 450/750V</v>
      </c>
      <c r="C1132" s="346"/>
      <c r="D1132" s="346"/>
      <c r="E1132" s="346"/>
      <c r="F1132" s="346"/>
      <c r="G1132" s="346"/>
      <c r="H1132" s="346"/>
      <c r="I1132" s="346"/>
      <c r="J1132" s="346"/>
      <c r="K1132" s="346"/>
      <c r="L1132" s="346"/>
      <c r="M1132" s="347"/>
    </row>
    <row r="1133" spans="1:13" ht="15.75">
      <c r="A1133" s="120"/>
      <c r="B1133" s="121"/>
      <c r="C1133" s="122"/>
      <c r="D1133" s="123"/>
      <c r="E1133" s="123"/>
      <c r="F1133" s="123"/>
      <c r="G1133" s="123"/>
      <c r="H1133" s="123"/>
      <c r="I1133" s="123"/>
      <c r="J1133" s="123"/>
      <c r="K1133" s="123"/>
      <c r="L1133" s="123"/>
      <c r="M1133" s="124"/>
    </row>
    <row r="1134" spans="1:13" ht="15.75">
      <c r="A1134" s="120"/>
      <c r="B1134" s="121"/>
      <c r="C1134" s="122">
        <v>1170.2</v>
      </c>
      <c r="D1134" s="123"/>
      <c r="E1134" s="123"/>
      <c r="F1134" s="123"/>
      <c r="G1134" s="123"/>
      <c r="H1134" s="123"/>
      <c r="I1134" s="123"/>
      <c r="J1134" s="123"/>
      <c r="K1134" s="123"/>
      <c r="L1134" s="123"/>
      <c r="M1134" s="124"/>
    </row>
    <row r="1135" spans="1:13" ht="15.75">
      <c r="A1135" s="120"/>
      <c r="B1135" s="121"/>
      <c r="C1135" s="122"/>
      <c r="D1135" s="123"/>
      <c r="E1135" s="123"/>
      <c r="F1135" s="123"/>
      <c r="G1135" s="123"/>
      <c r="H1135" s="123"/>
      <c r="I1135" s="123"/>
      <c r="J1135" s="123"/>
      <c r="K1135" s="123"/>
      <c r="L1135" s="123"/>
      <c r="M1135" s="124"/>
    </row>
    <row r="1136" spans="1:13" ht="15.75">
      <c r="A1136" s="125"/>
      <c r="B1136" s="126" t="s">
        <v>206</v>
      </c>
      <c r="C1136" s="127">
        <f>C1134</f>
        <v>1170.2</v>
      </c>
      <c r="D1136" s="126"/>
      <c r="E1136" s="126"/>
      <c r="F1136" s="126"/>
      <c r="G1136" s="127"/>
      <c r="H1136" s="133"/>
      <c r="I1136" s="128"/>
      <c r="J1136" s="127"/>
      <c r="K1136" s="128"/>
      <c r="L1136" s="128"/>
      <c r="M1136" s="129" t="str">
        <f>Orçamento!E223</f>
        <v>m</v>
      </c>
    </row>
    <row r="1138" spans="1:13" ht="15.75">
      <c r="A1138" s="119" t="str">
        <f>Orçamento!A224</f>
        <v>18.3.2</v>
      </c>
      <c r="B1138" s="346" t="str">
        <f>Orçamento!D224</f>
        <v>CABO DE COBRE FLEXÍVEL ISOLADO, 6 MM², ANTI-CHAMA 450/750 V, PARA CIRCUITOS TERMINAIS - FORNECIMENTO E INSTALAÇÃO.</v>
      </c>
      <c r="C1138" s="346"/>
      <c r="D1138" s="346"/>
      <c r="E1138" s="346"/>
      <c r="F1138" s="346"/>
      <c r="G1138" s="346"/>
      <c r="H1138" s="346"/>
      <c r="I1138" s="346"/>
      <c r="J1138" s="346"/>
      <c r="K1138" s="346"/>
      <c r="L1138" s="346"/>
      <c r="M1138" s="347"/>
    </row>
    <row r="1139" spans="1:13" ht="15.75">
      <c r="A1139" s="120"/>
      <c r="B1139" s="121"/>
      <c r="C1139" s="122"/>
      <c r="D1139" s="123"/>
      <c r="E1139" s="123"/>
      <c r="F1139" s="123"/>
      <c r="G1139" s="123"/>
      <c r="H1139" s="123"/>
      <c r="I1139" s="123"/>
      <c r="J1139" s="123"/>
      <c r="K1139" s="123"/>
      <c r="L1139" s="123"/>
      <c r="M1139" s="124"/>
    </row>
    <row r="1140" spans="1:13" ht="15.75">
      <c r="A1140" s="120"/>
      <c r="B1140" s="121"/>
      <c r="C1140" s="122">
        <v>139.6</v>
      </c>
      <c r="D1140" s="123"/>
      <c r="E1140" s="123"/>
      <c r="F1140" s="123"/>
      <c r="G1140" s="123"/>
      <c r="H1140" s="123"/>
      <c r="I1140" s="123"/>
      <c r="J1140" s="123"/>
      <c r="K1140" s="123"/>
      <c r="L1140" s="123"/>
      <c r="M1140" s="124"/>
    </row>
    <row r="1141" spans="1:13" ht="15.75">
      <c r="A1141" s="120"/>
      <c r="B1141" s="121"/>
      <c r="C1141" s="122"/>
      <c r="D1141" s="123"/>
      <c r="E1141" s="123"/>
      <c r="F1141" s="123"/>
      <c r="G1141" s="123"/>
      <c r="H1141" s="123"/>
      <c r="I1141" s="123"/>
      <c r="J1141" s="123"/>
      <c r="K1141" s="123"/>
      <c r="L1141" s="123"/>
      <c r="M1141" s="124"/>
    </row>
    <row r="1142" spans="1:13" ht="15.75">
      <c r="A1142" s="125"/>
      <c r="B1142" s="126" t="s">
        <v>206</v>
      </c>
      <c r="C1142" s="127">
        <f>C1140</f>
        <v>139.6</v>
      </c>
      <c r="D1142" s="126"/>
      <c r="E1142" s="126"/>
      <c r="F1142" s="126"/>
      <c r="G1142" s="127"/>
      <c r="H1142" s="133"/>
      <c r="I1142" s="128"/>
      <c r="J1142" s="127"/>
      <c r="K1142" s="128"/>
      <c r="L1142" s="128"/>
      <c r="M1142" s="129" t="str">
        <f>Orçamento!E224</f>
        <v>m</v>
      </c>
    </row>
    <row r="1144" spans="1:13" ht="15.75">
      <c r="A1144" s="114" t="str">
        <f>Orçamento!A225</f>
        <v>18.4</v>
      </c>
      <c r="B1144" s="115" t="str">
        <f>Orçamento!D225</f>
        <v>ILUMINAÇÃO, TOMADAS E INTERRUPTORES</v>
      </c>
      <c r="C1144" s="116"/>
      <c r="D1144" s="116"/>
      <c r="E1144" s="116"/>
      <c r="F1144" s="116"/>
      <c r="G1144" s="116"/>
      <c r="H1144" s="116"/>
      <c r="I1144" s="116"/>
      <c r="J1144" s="116"/>
      <c r="K1144" s="116"/>
      <c r="L1144" s="116"/>
      <c r="M1144" s="117"/>
    </row>
    <row r="1145" spans="1:13" ht="15.75">
      <c r="A1145" s="119" t="str">
        <f>Orçamento!A226</f>
        <v>18.4.1</v>
      </c>
      <c r="B1145" s="346" t="str">
        <f>Orçamento!D226</f>
        <v>TOMADA UNIVERSAL 2P+T 10A/250V COM SUPORTE E PLACA, FORNECIMENTO E INSTALAÇÃO</v>
      </c>
      <c r="C1145" s="346"/>
      <c r="D1145" s="346"/>
      <c r="E1145" s="346"/>
      <c r="F1145" s="346"/>
      <c r="G1145" s="346"/>
      <c r="H1145" s="346"/>
      <c r="I1145" s="346"/>
      <c r="J1145" s="346"/>
      <c r="K1145" s="346"/>
      <c r="L1145" s="346"/>
      <c r="M1145" s="347"/>
    </row>
    <row r="1146" spans="1:13" ht="15.75">
      <c r="A1146" s="120"/>
      <c r="B1146" s="121"/>
      <c r="C1146" s="122"/>
      <c r="D1146" s="123"/>
      <c r="E1146" s="123"/>
      <c r="F1146" s="123"/>
      <c r="G1146" s="123"/>
      <c r="H1146" s="123"/>
      <c r="I1146" s="123"/>
      <c r="J1146" s="123"/>
      <c r="K1146" s="123"/>
      <c r="L1146" s="123"/>
      <c r="M1146" s="124"/>
    </row>
    <row r="1147" spans="1:13" ht="15.75">
      <c r="A1147" s="120"/>
      <c r="B1147" s="121"/>
      <c r="C1147" s="122"/>
      <c r="D1147" s="123"/>
      <c r="E1147" s="123"/>
      <c r="F1147" s="123"/>
      <c r="G1147" s="123"/>
      <c r="H1147" s="123"/>
      <c r="I1147" s="123"/>
      <c r="J1147" s="123">
        <v>9</v>
      </c>
      <c r="K1147" s="123"/>
      <c r="L1147" s="123"/>
      <c r="M1147" s="124"/>
    </row>
    <row r="1148" spans="1:13" ht="15.75">
      <c r="A1148" s="120"/>
      <c r="B1148" s="121"/>
      <c r="C1148" s="122"/>
      <c r="D1148" s="123"/>
      <c r="E1148" s="123"/>
      <c r="F1148" s="123"/>
      <c r="G1148" s="123"/>
      <c r="H1148" s="123"/>
      <c r="I1148" s="123"/>
      <c r="J1148" s="123"/>
      <c r="K1148" s="123"/>
      <c r="L1148" s="123"/>
      <c r="M1148" s="124"/>
    </row>
    <row r="1149" spans="1:13" ht="15.75">
      <c r="A1149" s="125"/>
      <c r="B1149" s="126" t="s">
        <v>206</v>
      </c>
      <c r="C1149" s="127"/>
      <c r="D1149" s="126"/>
      <c r="E1149" s="126"/>
      <c r="F1149" s="126"/>
      <c r="G1149" s="127"/>
      <c r="H1149" s="133"/>
      <c r="I1149" s="128"/>
      <c r="J1149" s="127">
        <f>J1147</f>
        <v>9</v>
      </c>
      <c r="K1149" s="128"/>
      <c r="L1149" s="128"/>
      <c r="M1149" s="129" t="str">
        <f>Orçamento!E226</f>
        <v>un</v>
      </c>
    </row>
    <row r="1151" spans="1:13" ht="15.75">
      <c r="A1151" s="119" t="str">
        <f>Orçamento!A227</f>
        <v>18.4.2</v>
      </c>
      <c r="B1151" s="346" t="str">
        <f>Orçamento!D227</f>
        <v>INTERRUPTOR SIMPLES 1 TECLA 10A/250V COM SUPORTE E PLACA, FORNECIMENTO E INSTALAÇÃO</v>
      </c>
      <c r="C1151" s="346"/>
      <c r="D1151" s="346"/>
      <c r="E1151" s="346"/>
      <c r="F1151" s="346"/>
      <c r="G1151" s="346"/>
      <c r="H1151" s="346"/>
      <c r="I1151" s="346"/>
      <c r="J1151" s="346"/>
      <c r="K1151" s="346"/>
      <c r="L1151" s="346"/>
      <c r="M1151" s="347"/>
    </row>
    <row r="1152" spans="1:13" ht="15.75">
      <c r="A1152" s="120"/>
      <c r="B1152" s="121"/>
      <c r="C1152" s="122"/>
      <c r="D1152" s="123"/>
      <c r="E1152" s="123"/>
      <c r="F1152" s="123"/>
      <c r="G1152" s="123"/>
      <c r="H1152" s="123"/>
      <c r="I1152" s="123"/>
      <c r="J1152" s="123"/>
      <c r="K1152" s="123"/>
      <c r="L1152" s="123"/>
      <c r="M1152" s="124"/>
    </row>
    <row r="1153" spans="1:13" ht="15.75">
      <c r="A1153" s="120"/>
      <c r="B1153" s="121"/>
      <c r="C1153" s="122"/>
      <c r="D1153" s="123"/>
      <c r="E1153" s="123"/>
      <c r="F1153" s="123"/>
      <c r="G1153" s="123"/>
      <c r="H1153" s="123"/>
      <c r="I1153" s="123"/>
      <c r="J1153" s="123">
        <v>5</v>
      </c>
      <c r="K1153" s="123"/>
      <c r="L1153" s="123"/>
      <c r="M1153" s="124"/>
    </row>
    <row r="1154" spans="1:13" ht="15.75">
      <c r="A1154" s="120"/>
      <c r="B1154" s="121"/>
      <c r="C1154" s="122"/>
      <c r="D1154" s="123"/>
      <c r="E1154" s="123"/>
      <c r="F1154" s="123"/>
      <c r="G1154" s="123"/>
      <c r="H1154" s="123"/>
      <c r="I1154" s="123"/>
      <c r="J1154" s="123"/>
      <c r="K1154" s="123"/>
      <c r="L1154" s="123"/>
      <c r="M1154" s="124"/>
    </row>
    <row r="1155" spans="1:13" ht="15.75">
      <c r="A1155" s="125"/>
      <c r="B1155" s="126" t="s">
        <v>206</v>
      </c>
      <c r="C1155" s="127"/>
      <c r="D1155" s="126"/>
      <c r="E1155" s="126"/>
      <c r="F1155" s="126"/>
      <c r="G1155" s="127"/>
      <c r="H1155" s="133"/>
      <c r="I1155" s="128"/>
      <c r="J1155" s="127">
        <f>J1153</f>
        <v>5</v>
      </c>
      <c r="K1155" s="128"/>
      <c r="L1155" s="128"/>
      <c r="M1155" s="129" t="str">
        <f>Orçamento!E227</f>
        <v>un</v>
      </c>
    </row>
    <row r="1157" spans="1:13" ht="15.75">
      <c r="A1157" s="119" t="str">
        <f>Orçamento!A228</f>
        <v>18.4.3</v>
      </c>
      <c r="B1157" s="346" t="str">
        <f>Orçamento!D228</f>
        <v>LUMINÁRIA TIPO ARANDELA FOCO DUPLO EM ALUMINIO ESCOVADO, COR BRANCO, REF:40/2, SERRA, DIMLUX OU SIMILAR, INCLUSIVE LÂMPADAS HALOGENA REFLETORA E-27 60W</v>
      </c>
      <c r="C1157" s="346"/>
      <c r="D1157" s="346"/>
      <c r="E1157" s="346"/>
      <c r="F1157" s="346"/>
      <c r="G1157" s="346"/>
      <c r="H1157" s="346"/>
      <c r="I1157" s="346"/>
      <c r="J1157" s="346"/>
      <c r="K1157" s="346"/>
      <c r="L1157" s="346"/>
      <c r="M1157" s="347"/>
    </row>
    <row r="1158" spans="1:13" ht="15.75">
      <c r="A1158" s="120"/>
      <c r="B1158" s="121"/>
      <c r="C1158" s="122"/>
      <c r="D1158" s="123"/>
      <c r="E1158" s="123"/>
      <c r="F1158" s="123"/>
      <c r="G1158" s="123"/>
      <c r="H1158" s="123"/>
      <c r="I1158" s="123"/>
      <c r="J1158" s="123"/>
      <c r="K1158" s="123"/>
      <c r="L1158" s="123"/>
      <c r="M1158" s="124"/>
    </row>
    <row r="1159" spans="1:13" ht="15.75">
      <c r="A1159" s="120"/>
      <c r="B1159" s="121"/>
      <c r="C1159" s="122"/>
      <c r="D1159" s="123"/>
      <c r="E1159" s="123"/>
      <c r="F1159" s="123"/>
      <c r="G1159" s="123"/>
      <c r="H1159" s="123"/>
      <c r="I1159" s="123"/>
      <c r="J1159" s="123">
        <v>15</v>
      </c>
      <c r="K1159" s="123"/>
      <c r="L1159" s="123"/>
      <c r="M1159" s="124"/>
    </row>
    <row r="1160" spans="1:13" ht="15.75">
      <c r="A1160" s="120"/>
      <c r="B1160" s="121"/>
      <c r="C1160" s="122"/>
      <c r="D1160" s="123"/>
      <c r="E1160" s="123"/>
      <c r="F1160" s="123"/>
      <c r="G1160" s="123"/>
      <c r="H1160" s="123"/>
      <c r="I1160" s="123"/>
      <c r="J1160" s="123"/>
      <c r="K1160" s="123"/>
      <c r="L1160" s="123"/>
      <c r="M1160" s="124"/>
    </row>
    <row r="1161" spans="1:13" ht="15.75">
      <c r="A1161" s="125"/>
      <c r="B1161" s="126" t="s">
        <v>206</v>
      </c>
      <c r="C1161" s="127"/>
      <c r="D1161" s="126"/>
      <c r="E1161" s="126"/>
      <c r="F1161" s="126"/>
      <c r="G1161" s="127"/>
      <c r="H1161" s="133"/>
      <c r="I1161" s="128"/>
      <c r="J1161" s="127">
        <f>J1159</f>
        <v>15</v>
      </c>
      <c r="K1161" s="128"/>
      <c r="L1161" s="128"/>
      <c r="M1161" s="129" t="str">
        <f>Orçamento!E228</f>
        <v>un</v>
      </c>
    </row>
    <row r="1163" spans="1:13" ht="15.75">
      <c r="A1163" s="119" t="str">
        <f>Orçamento!A229</f>
        <v>18.4.4</v>
      </c>
      <c r="B1163" s="346" t="str">
        <f>Orçamento!D229</f>
        <v>LUMINÁRIAS 2X40W DE SOBREPOR COMPLETA, FORNECIMENTO E INSTALAÇÃO</v>
      </c>
      <c r="C1163" s="346"/>
      <c r="D1163" s="346"/>
      <c r="E1163" s="346"/>
      <c r="F1163" s="346"/>
      <c r="G1163" s="346"/>
      <c r="H1163" s="346"/>
      <c r="I1163" s="346"/>
      <c r="J1163" s="346"/>
      <c r="K1163" s="346"/>
      <c r="L1163" s="346"/>
      <c r="M1163" s="347"/>
    </row>
    <row r="1164" spans="1:13" ht="15.75">
      <c r="A1164" s="120"/>
      <c r="B1164" s="121"/>
      <c r="C1164" s="122"/>
      <c r="D1164" s="123"/>
      <c r="E1164" s="123"/>
      <c r="F1164" s="123"/>
      <c r="G1164" s="123"/>
      <c r="H1164" s="123"/>
      <c r="I1164" s="123"/>
      <c r="J1164" s="123"/>
      <c r="K1164" s="123"/>
      <c r="L1164" s="123"/>
      <c r="M1164" s="124"/>
    </row>
    <row r="1165" spans="1:13" ht="15.75">
      <c r="A1165" s="120"/>
      <c r="B1165" s="121"/>
      <c r="C1165" s="122"/>
      <c r="D1165" s="123"/>
      <c r="E1165" s="123"/>
      <c r="F1165" s="123"/>
      <c r="G1165" s="123"/>
      <c r="H1165" s="123"/>
      <c r="I1165" s="123"/>
      <c r="J1165" s="123">
        <v>11</v>
      </c>
      <c r="K1165" s="123"/>
      <c r="L1165" s="123"/>
      <c r="M1165" s="124"/>
    </row>
    <row r="1166" spans="1:13" ht="15.75">
      <c r="A1166" s="120"/>
      <c r="B1166" s="121"/>
      <c r="C1166" s="122"/>
      <c r="D1166" s="123"/>
      <c r="E1166" s="123"/>
      <c r="F1166" s="123"/>
      <c r="G1166" s="123"/>
      <c r="H1166" s="123"/>
      <c r="I1166" s="123"/>
      <c r="J1166" s="123"/>
      <c r="K1166" s="123"/>
      <c r="L1166" s="123"/>
      <c r="M1166" s="124"/>
    </row>
    <row r="1167" spans="1:13" ht="15.75">
      <c r="A1167" s="125"/>
      <c r="B1167" s="126" t="s">
        <v>206</v>
      </c>
      <c r="C1167" s="127"/>
      <c r="D1167" s="126"/>
      <c r="E1167" s="126"/>
      <c r="F1167" s="126"/>
      <c r="G1167" s="127"/>
      <c r="H1167" s="133"/>
      <c r="I1167" s="128"/>
      <c r="J1167" s="127">
        <f>J1165</f>
        <v>11</v>
      </c>
      <c r="K1167" s="128"/>
      <c r="L1167" s="128"/>
      <c r="M1167" s="129" t="str">
        <f>Orçamento!E229</f>
        <v>un</v>
      </c>
    </row>
    <row r="1169" spans="1:13" ht="15.75">
      <c r="A1169" s="119" t="str">
        <f>Orçamento!A230</f>
        <v>18.4.5</v>
      </c>
      <c r="B1169" s="346" t="str">
        <f>Orçamento!D230</f>
        <v>REFLETOR SLIM LED 250W DE POTÊNCIA, BRANCO FRIO, 6500K, AUTOVOLT, MARCA G-LIGHT OU SIMILAR</v>
      </c>
      <c r="C1169" s="346"/>
      <c r="D1169" s="346"/>
      <c r="E1169" s="346"/>
      <c r="F1169" s="346"/>
      <c r="G1169" s="346"/>
      <c r="H1169" s="346"/>
      <c r="I1169" s="346"/>
      <c r="J1169" s="346"/>
      <c r="K1169" s="346"/>
      <c r="L1169" s="346"/>
      <c r="M1169" s="347"/>
    </row>
    <row r="1170" spans="1:13" ht="15.75">
      <c r="A1170" s="120"/>
      <c r="B1170" s="121"/>
      <c r="C1170" s="122"/>
      <c r="D1170" s="123"/>
      <c r="E1170" s="123"/>
      <c r="F1170" s="123"/>
      <c r="G1170" s="123"/>
      <c r="H1170" s="123"/>
      <c r="I1170" s="123"/>
      <c r="J1170" s="123"/>
      <c r="K1170" s="123"/>
      <c r="L1170" s="123"/>
      <c r="M1170" s="124"/>
    </row>
    <row r="1171" spans="1:13" ht="15.75">
      <c r="A1171" s="120"/>
      <c r="B1171" s="121"/>
      <c r="C1171" s="122"/>
      <c r="D1171" s="123"/>
      <c r="E1171" s="123"/>
      <c r="F1171" s="123"/>
      <c r="G1171" s="123"/>
      <c r="H1171" s="123"/>
      <c r="I1171" s="123"/>
      <c r="J1171" s="123">
        <v>20</v>
      </c>
      <c r="K1171" s="123"/>
      <c r="L1171" s="123"/>
      <c r="M1171" s="124"/>
    </row>
    <row r="1172" spans="1:13" ht="15.75">
      <c r="A1172" s="120"/>
      <c r="B1172" s="121"/>
      <c r="C1172" s="122"/>
      <c r="D1172" s="123"/>
      <c r="E1172" s="123"/>
      <c r="F1172" s="123"/>
      <c r="G1172" s="123"/>
      <c r="H1172" s="123"/>
      <c r="I1172" s="123"/>
      <c r="J1172" s="123"/>
      <c r="K1172" s="123"/>
      <c r="L1172" s="123"/>
      <c r="M1172" s="124"/>
    </row>
    <row r="1173" spans="1:13" ht="15.75">
      <c r="A1173" s="125"/>
      <c r="B1173" s="126" t="s">
        <v>206</v>
      </c>
      <c r="C1173" s="127"/>
      <c r="D1173" s="126"/>
      <c r="E1173" s="126"/>
      <c r="F1173" s="126"/>
      <c r="G1173" s="127"/>
      <c r="H1173" s="133"/>
      <c r="I1173" s="128"/>
      <c r="J1173" s="127">
        <f>J1171</f>
        <v>20</v>
      </c>
      <c r="K1173" s="128"/>
      <c r="L1173" s="128"/>
      <c r="M1173" s="129" t="str">
        <f>Orçamento!E230</f>
        <v>un</v>
      </c>
    </row>
    <row r="1174" spans="1:13" ht="15.75">
      <c r="A1174" s="249"/>
      <c r="B1174" s="250"/>
      <c r="C1174" s="251"/>
      <c r="D1174" s="250"/>
      <c r="E1174" s="250"/>
      <c r="F1174" s="250"/>
      <c r="G1174" s="251"/>
      <c r="H1174" s="252"/>
      <c r="I1174" s="253"/>
      <c r="J1174" s="251"/>
      <c r="K1174" s="253"/>
      <c r="L1174" s="253"/>
      <c r="M1174" s="254"/>
    </row>
    <row r="1175" spans="1:13" ht="15.75">
      <c r="A1175" s="114" t="str">
        <f>Orçamento!A232</f>
        <v>19.0</v>
      </c>
      <c r="B1175" s="115" t="str">
        <f>Orçamento!D232</f>
        <v>SISTEMA DE PROTEÇÃO CONTRA DESCARGAS ATMOSFÉRICAS (SPDA)</v>
      </c>
      <c r="C1175" s="116"/>
      <c r="D1175" s="116"/>
      <c r="E1175" s="116"/>
      <c r="F1175" s="116"/>
      <c r="G1175" s="116"/>
      <c r="H1175" s="116"/>
      <c r="I1175" s="116"/>
      <c r="J1175" s="116"/>
      <c r="K1175" s="116"/>
      <c r="L1175" s="116"/>
      <c r="M1175" s="117"/>
    </row>
    <row r="1176" spans="1:13" ht="15.75">
      <c r="A1176" s="119" t="str">
        <f>Orçamento!A233</f>
        <v>19.1</v>
      </c>
      <c r="B1176" s="346" t="str">
        <f>Orçamento!D233</f>
        <v>ATERRAMENTO COMPLETO COM HASTE TIPO COPPERWELD ¾"X2,40M; INCLUSO CAIXA, CONECTOR E CABO DE COBRE NU 25MM²; FORNECIMENTO E INSTALAÇÃO</v>
      </c>
      <c r="C1176" s="346"/>
      <c r="D1176" s="346"/>
      <c r="E1176" s="346"/>
      <c r="F1176" s="346"/>
      <c r="G1176" s="346"/>
      <c r="H1176" s="346"/>
      <c r="I1176" s="346"/>
      <c r="J1176" s="346"/>
      <c r="K1176" s="346"/>
      <c r="L1176" s="346"/>
      <c r="M1176" s="347"/>
    </row>
    <row r="1177" spans="1:13" ht="15.75">
      <c r="A1177" s="120"/>
      <c r="B1177" s="121"/>
      <c r="C1177" s="122"/>
      <c r="D1177" s="123"/>
      <c r="E1177" s="123"/>
      <c r="F1177" s="123"/>
      <c r="G1177" s="123"/>
      <c r="H1177" s="123"/>
      <c r="I1177" s="123"/>
      <c r="J1177" s="123"/>
      <c r="K1177" s="123"/>
      <c r="L1177" s="123"/>
      <c r="M1177" s="124"/>
    </row>
    <row r="1178" spans="1:13" ht="15.75">
      <c r="A1178" s="120"/>
      <c r="B1178" s="121"/>
      <c r="C1178" s="122"/>
      <c r="D1178" s="123"/>
      <c r="E1178" s="123"/>
      <c r="F1178" s="123"/>
      <c r="G1178" s="123"/>
      <c r="H1178" s="123"/>
      <c r="I1178" s="123"/>
      <c r="J1178" s="123">
        <v>8</v>
      </c>
      <c r="K1178" s="123"/>
      <c r="L1178" s="123"/>
      <c r="M1178" s="124"/>
    </row>
    <row r="1179" spans="1:13" ht="15.75">
      <c r="A1179" s="120"/>
      <c r="B1179" s="121"/>
      <c r="C1179" s="122"/>
      <c r="D1179" s="123"/>
      <c r="E1179" s="123"/>
      <c r="F1179" s="123"/>
      <c r="G1179" s="123"/>
      <c r="H1179" s="123"/>
      <c r="I1179" s="123"/>
      <c r="J1179" s="123"/>
      <c r="K1179" s="123"/>
      <c r="L1179" s="123"/>
      <c r="M1179" s="124"/>
    </row>
    <row r="1180" spans="1:13" ht="15.75">
      <c r="A1180" s="125"/>
      <c r="B1180" s="126" t="s">
        <v>206</v>
      </c>
      <c r="C1180" s="127"/>
      <c r="D1180" s="126"/>
      <c r="E1180" s="126"/>
      <c r="F1180" s="126"/>
      <c r="G1180" s="127"/>
      <c r="H1180" s="133"/>
      <c r="I1180" s="128"/>
      <c r="J1180" s="127">
        <f>J1178</f>
        <v>8</v>
      </c>
      <c r="K1180" s="128"/>
      <c r="L1180" s="128"/>
      <c r="M1180" s="129" t="str">
        <f>Orçamento!E233</f>
        <v>un</v>
      </c>
    </row>
    <row r="1182" spans="1:13" ht="15.75">
      <c r="A1182" s="119" t="str">
        <f>Orçamento!A234</f>
        <v>19.2</v>
      </c>
      <c r="B1182" s="346" t="str">
        <f>Orçamento!D234</f>
        <v xml:space="preserve">CAIXA DE INSPEÇÃO PARA ATERRAMENTO, CIRCULAR, EM POLIETILENO, DIÂMETRO INTERNO = 0,3 M. </v>
      </c>
      <c r="C1182" s="346"/>
      <c r="D1182" s="346"/>
      <c r="E1182" s="346"/>
      <c r="F1182" s="346"/>
      <c r="G1182" s="346"/>
      <c r="H1182" s="346"/>
      <c r="I1182" s="346"/>
      <c r="J1182" s="346"/>
      <c r="K1182" s="346"/>
      <c r="L1182" s="346"/>
      <c r="M1182" s="347"/>
    </row>
    <row r="1183" spans="1:13" ht="15.75">
      <c r="A1183" s="120"/>
      <c r="B1183" s="121"/>
      <c r="C1183" s="122"/>
      <c r="D1183" s="123"/>
      <c r="E1183" s="123"/>
      <c r="F1183" s="123"/>
      <c r="G1183" s="123"/>
      <c r="H1183" s="123"/>
      <c r="I1183" s="123"/>
      <c r="J1183" s="123"/>
      <c r="K1183" s="123"/>
      <c r="L1183" s="123"/>
      <c r="M1183" s="124"/>
    </row>
    <row r="1184" spans="1:13" ht="15.75">
      <c r="A1184" s="120"/>
      <c r="B1184" s="121"/>
      <c r="C1184" s="122"/>
      <c r="D1184" s="123"/>
      <c r="E1184" s="123"/>
      <c r="F1184" s="123"/>
      <c r="G1184" s="123"/>
      <c r="H1184" s="123"/>
      <c r="I1184" s="123"/>
      <c r="J1184" s="123">
        <v>8</v>
      </c>
      <c r="K1184" s="123"/>
      <c r="L1184" s="123"/>
      <c r="M1184" s="124"/>
    </row>
    <row r="1185" spans="1:13" ht="15.75">
      <c r="A1185" s="120"/>
      <c r="B1185" s="121"/>
      <c r="C1185" s="122"/>
      <c r="D1185" s="123"/>
      <c r="E1185" s="123"/>
      <c r="F1185" s="123"/>
      <c r="G1185" s="123"/>
      <c r="H1185" s="123"/>
      <c r="I1185" s="123"/>
      <c r="J1185" s="123"/>
      <c r="K1185" s="123"/>
      <c r="L1185" s="123"/>
      <c r="M1185" s="124"/>
    </row>
    <row r="1186" spans="1:13" ht="15.75">
      <c r="A1186" s="125"/>
      <c r="B1186" s="126" t="s">
        <v>206</v>
      </c>
      <c r="C1186" s="127"/>
      <c r="D1186" s="126"/>
      <c r="E1186" s="126"/>
      <c r="F1186" s="126"/>
      <c r="G1186" s="127"/>
      <c r="H1186" s="133"/>
      <c r="I1186" s="128"/>
      <c r="J1186" s="127">
        <f>J1184</f>
        <v>8</v>
      </c>
      <c r="K1186" s="128"/>
      <c r="L1186" s="128"/>
      <c r="M1186" s="129" t="str">
        <f>Orçamento!E234</f>
        <v>un</v>
      </c>
    </row>
    <row r="1188" spans="1:13" ht="15.75">
      <c r="A1188" s="119" t="str">
        <f>Orçamento!A235</f>
        <v>19.3</v>
      </c>
      <c r="B1188" s="346" t="str">
        <f>Orçamento!D235</f>
        <v>Barra de aço redonda re-bar3/8" x 3,00m</v>
      </c>
      <c r="C1188" s="346"/>
      <c r="D1188" s="346"/>
      <c r="E1188" s="346"/>
      <c r="F1188" s="346"/>
      <c r="G1188" s="346"/>
      <c r="H1188" s="346"/>
      <c r="I1188" s="346"/>
      <c r="J1188" s="346"/>
      <c r="K1188" s="346"/>
      <c r="L1188" s="346"/>
      <c r="M1188" s="347"/>
    </row>
    <row r="1189" spans="1:13" ht="15.75">
      <c r="A1189" s="120"/>
      <c r="B1189" s="121"/>
      <c r="C1189" s="122"/>
      <c r="D1189" s="123"/>
      <c r="E1189" s="123"/>
      <c r="F1189" s="123"/>
      <c r="G1189" s="123"/>
      <c r="H1189" s="123"/>
      <c r="I1189" s="123"/>
      <c r="J1189" s="123"/>
      <c r="K1189" s="123"/>
      <c r="L1189" s="123"/>
      <c r="M1189" s="124"/>
    </row>
    <row r="1190" spans="1:13" ht="15.75">
      <c r="A1190" s="120"/>
      <c r="B1190" s="121"/>
      <c r="C1190" s="122">
        <v>89.2</v>
      </c>
      <c r="D1190" s="123"/>
      <c r="E1190" s="123"/>
      <c r="F1190" s="123"/>
      <c r="G1190" s="123"/>
      <c r="H1190" s="123"/>
      <c r="I1190" s="123"/>
      <c r="J1190" s="123"/>
      <c r="K1190" s="123"/>
      <c r="L1190" s="123"/>
      <c r="M1190" s="124"/>
    </row>
    <row r="1191" spans="1:13" ht="15.75">
      <c r="A1191" s="120"/>
      <c r="B1191" s="121"/>
      <c r="C1191" s="122"/>
      <c r="D1191" s="123"/>
      <c r="E1191" s="123"/>
      <c r="F1191" s="123"/>
      <c r="G1191" s="123"/>
      <c r="H1191" s="123"/>
      <c r="I1191" s="123"/>
      <c r="J1191" s="123"/>
      <c r="K1191" s="123"/>
      <c r="L1191" s="123"/>
      <c r="M1191" s="124"/>
    </row>
    <row r="1192" spans="1:13" ht="15.75">
      <c r="A1192" s="125"/>
      <c r="B1192" s="126" t="s">
        <v>206</v>
      </c>
      <c r="C1192" s="127">
        <f>C1190</f>
        <v>89.2</v>
      </c>
      <c r="D1192" s="126"/>
      <c r="E1192" s="126"/>
      <c r="F1192" s="126"/>
      <c r="G1192" s="127"/>
      <c r="H1192" s="133"/>
      <c r="I1192" s="128"/>
      <c r="J1192" s="127"/>
      <c r="K1192" s="128"/>
      <c r="L1192" s="128"/>
      <c r="M1192" s="129" t="str">
        <f>Orçamento!E235</f>
        <v>m</v>
      </c>
    </row>
    <row r="1194" spans="1:13" ht="15.75">
      <c r="A1194" s="119" t="str">
        <f>Orçamento!A236</f>
        <v>19.4</v>
      </c>
      <c r="B1194" s="346" t="str">
        <f>Orçamento!D236</f>
        <v>CORDOALHA DE COBRE NU 50MM², FORNECIMENTO E INSTALAÇÃO</v>
      </c>
      <c r="C1194" s="346"/>
      <c r="D1194" s="346"/>
      <c r="E1194" s="346"/>
      <c r="F1194" s="346"/>
      <c r="G1194" s="346"/>
      <c r="H1194" s="346"/>
      <c r="I1194" s="346"/>
      <c r="J1194" s="346"/>
      <c r="K1194" s="346"/>
      <c r="L1194" s="346"/>
      <c r="M1194" s="347"/>
    </row>
    <row r="1195" spans="1:13" ht="15.75">
      <c r="A1195" s="120"/>
      <c r="B1195" s="121"/>
      <c r="C1195" s="122"/>
      <c r="D1195" s="123"/>
      <c r="E1195" s="123"/>
      <c r="F1195" s="123"/>
      <c r="G1195" s="123"/>
      <c r="H1195" s="123"/>
      <c r="I1195" s="123"/>
      <c r="J1195" s="123"/>
      <c r="K1195" s="123"/>
      <c r="L1195" s="123"/>
      <c r="M1195" s="124"/>
    </row>
    <row r="1196" spans="1:13" ht="15.75">
      <c r="A1196" s="120"/>
      <c r="B1196" s="121"/>
      <c r="C1196" s="122">
        <v>126.32</v>
      </c>
      <c r="D1196" s="123"/>
      <c r="E1196" s="123"/>
      <c r="F1196" s="123"/>
      <c r="G1196" s="123"/>
      <c r="H1196" s="123"/>
      <c r="I1196" s="123"/>
      <c r="J1196" s="123"/>
      <c r="K1196" s="123"/>
      <c r="L1196" s="123"/>
      <c r="M1196" s="124"/>
    </row>
    <row r="1197" spans="1:13" ht="15.75">
      <c r="A1197" s="120"/>
      <c r="B1197" s="121"/>
      <c r="C1197" s="122"/>
      <c r="D1197" s="123"/>
      <c r="E1197" s="123"/>
      <c r="F1197" s="123"/>
      <c r="G1197" s="123"/>
      <c r="H1197" s="123"/>
      <c r="I1197" s="123"/>
      <c r="J1197" s="123"/>
      <c r="K1197" s="123"/>
      <c r="L1197" s="123"/>
      <c r="M1197" s="124"/>
    </row>
    <row r="1198" spans="1:13" ht="15.75">
      <c r="A1198" s="125"/>
      <c r="B1198" s="126" t="s">
        <v>206</v>
      </c>
      <c r="C1198" s="127">
        <f>C1196</f>
        <v>126.32</v>
      </c>
      <c r="D1198" s="126"/>
      <c r="E1198" s="126"/>
      <c r="F1198" s="126"/>
      <c r="G1198" s="127"/>
      <c r="H1198" s="133"/>
      <c r="I1198" s="128"/>
      <c r="J1198" s="127"/>
      <c r="K1198" s="128"/>
      <c r="L1198" s="128"/>
      <c r="M1198" s="129" t="str">
        <f>Orçamento!E236</f>
        <v>m</v>
      </c>
    </row>
    <row r="1200" spans="1:13" ht="15.75">
      <c r="A1200" s="119" t="str">
        <f>Orçamento!A237</f>
        <v>19.5</v>
      </c>
      <c r="B1200" s="346" t="str">
        <f>Orçamento!D237</f>
        <v>ELETRODUTO DE PVC RÍGIDO Ø 50MM, FORNECIMENTO E INSTALAÇÃO</v>
      </c>
      <c r="C1200" s="346"/>
      <c r="D1200" s="346"/>
      <c r="E1200" s="346"/>
      <c r="F1200" s="346"/>
      <c r="G1200" s="346"/>
      <c r="H1200" s="346"/>
      <c r="I1200" s="346"/>
      <c r="J1200" s="346"/>
      <c r="K1200" s="346"/>
      <c r="L1200" s="346"/>
      <c r="M1200" s="347"/>
    </row>
    <row r="1201" spans="1:13" ht="15.75">
      <c r="A1201" s="120"/>
      <c r="B1201" s="121"/>
      <c r="C1201" s="122"/>
      <c r="D1201" s="123"/>
      <c r="E1201" s="123"/>
      <c r="F1201" s="123"/>
      <c r="G1201" s="123"/>
      <c r="H1201" s="123"/>
      <c r="I1201" s="123"/>
      <c r="J1201" s="123"/>
      <c r="K1201" s="123"/>
      <c r="L1201" s="123"/>
      <c r="M1201" s="124"/>
    </row>
    <row r="1202" spans="1:13" ht="15.75">
      <c r="A1202" s="120"/>
      <c r="B1202" s="121"/>
      <c r="C1202" s="122">
        <f>8*4</f>
        <v>32</v>
      </c>
      <c r="D1202" s="123"/>
      <c r="E1202" s="123"/>
      <c r="F1202" s="123"/>
      <c r="G1202" s="123"/>
      <c r="H1202" s="123"/>
      <c r="I1202" s="123"/>
      <c r="J1202" s="123"/>
      <c r="K1202" s="123"/>
      <c r="L1202" s="123"/>
      <c r="M1202" s="124"/>
    </row>
    <row r="1203" spans="1:13" ht="15.75">
      <c r="A1203" s="120"/>
      <c r="B1203" s="121"/>
      <c r="C1203" s="122"/>
      <c r="D1203" s="123"/>
      <c r="E1203" s="123"/>
      <c r="F1203" s="123"/>
      <c r="G1203" s="123"/>
      <c r="H1203" s="123"/>
      <c r="I1203" s="123"/>
      <c r="J1203" s="123"/>
      <c r="K1203" s="123"/>
      <c r="L1203" s="123"/>
      <c r="M1203" s="124"/>
    </row>
    <row r="1204" spans="1:13" ht="15.75">
      <c r="A1204" s="125"/>
      <c r="B1204" s="126" t="s">
        <v>206</v>
      </c>
      <c r="C1204" s="127">
        <f>C1202</f>
        <v>32</v>
      </c>
      <c r="D1204" s="126"/>
      <c r="E1204" s="126"/>
      <c r="F1204" s="126"/>
      <c r="G1204" s="127"/>
      <c r="H1204" s="133"/>
      <c r="I1204" s="128"/>
      <c r="J1204" s="127"/>
      <c r="K1204" s="128"/>
      <c r="L1204" s="128"/>
      <c r="M1204" s="129" t="str">
        <f>Orçamento!E237</f>
        <v>m</v>
      </c>
    </row>
    <row r="1206" spans="1:13" ht="15.75">
      <c r="A1206" s="119" t="str">
        <f>Orçamento!A238</f>
        <v>19.6</v>
      </c>
      <c r="B1206" s="346" t="str">
        <f>Orçamento!D238</f>
        <v>CONECTOR DE BRONZE PARA 2 CABOS 5/8" TEL-580, FORNECIMENTO E INSTALAÇÃO</v>
      </c>
      <c r="C1206" s="346"/>
      <c r="D1206" s="346"/>
      <c r="E1206" s="346"/>
      <c r="F1206" s="346"/>
      <c r="G1206" s="346"/>
      <c r="H1206" s="346"/>
      <c r="I1206" s="346"/>
      <c r="J1206" s="346"/>
      <c r="K1206" s="346"/>
      <c r="L1206" s="346"/>
      <c r="M1206" s="347"/>
    </row>
    <row r="1207" spans="1:13" ht="15.75">
      <c r="A1207" s="120"/>
      <c r="B1207" s="121"/>
      <c r="C1207" s="122"/>
      <c r="D1207" s="123"/>
      <c r="E1207" s="123"/>
      <c r="F1207" s="123"/>
      <c r="G1207" s="123"/>
      <c r="H1207" s="123"/>
      <c r="I1207" s="123"/>
      <c r="J1207" s="123"/>
      <c r="K1207" s="123"/>
      <c r="L1207" s="123"/>
      <c r="M1207" s="124"/>
    </row>
    <row r="1208" spans="1:13" ht="15.75">
      <c r="A1208" s="120"/>
      <c r="B1208" s="121"/>
      <c r="C1208" s="122"/>
      <c r="D1208" s="123"/>
      <c r="E1208" s="123"/>
      <c r="F1208" s="123"/>
      <c r="G1208" s="123"/>
      <c r="H1208" s="123"/>
      <c r="I1208" s="123"/>
      <c r="J1208" s="123">
        <v>8</v>
      </c>
      <c r="K1208" s="123"/>
      <c r="L1208" s="123"/>
      <c r="M1208" s="124"/>
    </row>
    <row r="1209" spans="1:13" ht="15.75">
      <c r="A1209" s="120"/>
      <c r="B1209" s="121"/>
      <c r="C1209" s="122"/>
      <c r="D1209" s="123"/>
      <c r="E1209" s="123"/>
      <c r="F1209" s="123"/>
      <c r="G1209" s="123"/>
      <c r="H1209" s="123"/>
      <c r="I1209" s="123"/>
      <c r="J1209" s="123"/>
      <c r="K1209" s="123"/>
      <c r="L1209" s="123"/>
      <c r="M1209" s="124"/>
    </row>
    <row r="1210" spans="1:13" ht="15.75">
      <c r="A1210" s="125"/>
      <c r="B1210" s="126" t="s">
        <v>206</v>
      </c>
      <c r="C1210" s="127"/>
      <c r="D1210" s="126"/>
      <c r="E1210" s="126"/>
      <c r="F1210" s="126"/>
      <c r="G1210" s="127"/>
      <c r="H1210" s="133"/>
      <c r="I1210" s="128"/>
      <c r="J1210" s="127">
        <f>J1208</f>
        <v>8</v>
      </c>
      <c r="K1210" s="128"/>
      <c r="L1210" s="128"/>
      <c r="M1210" s="129" t="str">
        <f>Orçamento!E238</f>
        <v>un</v>
      </c>
    </row>
    <row r="1212" spans="1:13" ht="15.75">
      <c r="A1212" s="119" t="str">
        <f>Orçamento!A239</f>
        <v>19.7</v>
      </c>
      <c r="B1212" s="346" t="str">
        <f>Orçamento!D239</f>
        <v>CONECTOR DE MEDIÇÃO, BRONZE TEL-560, FORNECIMENTO E INSTALAÇÃO</v>
      </c>
      <c r="C1212" s="346"/>
      <c r="D1212" s="346"/>
      <c r="E1212" s="346"/>
      <c r="F1212" s="346"/>
      <c r="G1212" s="346"/>
      <c r="H1212" s="346"/>
      <c r="I1212" s="346"/>
      <c r="J1212" s="346"/>
      <c r="K1212" s="346"/>
      <c r="L1212" s="346"/>
      <c r="M1212" s="347"/>
    </row>
    <row r="1213" spans="1:13" ht="15.75">
      <c r="A1213" s="120"/>
      <c r="B1213" s="121"/>
      <c r="C1213" s="122"/>
      <c r="D1213" s="123"/>
      <c r="E1213" s="123"/>
      <c r="F1213" s="123"/>
      <c r="G1213" s="123"/>
      <c r="H1213" s="123"/>
      <c r="I1213" s="123"/>
      <c r="J1213" s="123"/>
      <c r="K1213" s="123"/>
      <c r="L1213" s="123"/>
      <c r="M1213" s="124"/>
    </row>
    <row r="1214" spans="1:13" ht="15.75">
      <c r="A1214" s="120"/>
      <c r="B1214" s="121"/>
      <c r="C1214" s="122"/>
      <c r="D1214" s="123"/>
      <c r="E1214" s="123"/>
      <c r="F1214" s="123"/>
      <c r="G1214" s="123"/>
      <c r="H1214" s="123"/>
      <c r="I1214" s="123"/>
      <c r="J1214" s="123">
        <v>8</v>
      </c>
      <c r="K1214" s="123"/>
      <c r="L1214" s="123"/>
      <c r="M1214" s="124"/>
    </row>
    <row r="1215" spans="1:13" ht="15.75">
      <c r="A1215" s="120"/>
      <c r="B1215" s="121"/>
      <c r="C1215" s="122"/>
      <c r="D1215" s="123"/>
      <c r="E1215" s="123"/>
      <c r="F1215" s="123"/>
      <c r="G1215" s="123"/>
      <c r="H1215" s="123"/>
      <c r="I1215" s="123"/>
      <c r="J1215" s="123"/>
      <c r="K1215" s="123"/>
      <c r="L1215" s="123"/>
      <c r="M1215" s="124"/>
    </row>
    <row r="1216" spans="1:13" ht="15.75">
      <c r="A1216" s="125"/>
      <c r="B1216" s="126" t="s">
        <v>206</v>
      </c>
      <c r="C1216" s="127"/>
      <c r="D1216" s="126"/>
      <c r="E1216" s="126"/>
      <c r="F1216" s="126"/>
      <c r="G1216" s="127"/>
      <c r="H1216" s="133"/>
      <c r="I1216" s="128"/>
      <c r="J1216" s="127">
        <f>J1214</f>
        <v>8</v>
      </c>
      <c r="K1216" s="128"/>
      <c r="L1216" s="128"/>
      <c r="M1216" s="129" t="str">
        <f>Orçamento!E239</f>
        <v>un</v>
      </c>
    </row>
    <row r="1218" spans="1:13" ht="15.75">
      <c r="A1218" s="119" t="str">
        <f>Orçamento!A240</f>
        <v>19.8</v>
      </c>
      <c r="B1218" s="346" t="str">
        <f>Orçamento!D240</f>
        <v>TERMINAL DE PRESSÃO TIPO PRENSA COM 4 PARAFUSOS, FORNECIMENTO E INSTALAÇÃO</v>
      </c>
      <c r="C1218" s="346"/>
      <c r="D1218" s="346"/>
      <c r="E1218" s="346"/>
      <c r="F1218" s="346"/>
      <c r="G1218" s="346"/>
      <c r="H1218" s="346"/>
      <c r="I1218" s="346"/>
      <c r="J1218" s="346"/>
      <c r="K1218" s="346"/>
      <c r="L1218" s="346"/>
      <c r="M1218" s="347"/>
    </row>
    <row r="1219" spans="1:13" ht="15.75">
      <c r="A1219" s="120"/>
      <c r="B1219" s="121"/>
      <c r="C1219" s="122"/>
      <c r="D1219" s="123"/>
      <c r="E1219" s="123"/>
      <c r="F1219" s="123"/>
      <c r="G1219" s="123"/>
      <c r="H1219" s="123"/>
      <c r="I1219" s="123"/>
      <c r="J1219" s="123"/>
      <c r="K1219" s="123"/>
      <c r="L1219" s="123"/>
      <c r="M1219" s="124"/>
    </row>
    <row r="1220" spans="1:13" ht="15.75">
      <c r="A1220" s="120"/>
      <c r="B1220" s="121"/>
      <c r="C1220" s="122"/>
      <c r="D1220" s="123"/>
      <c r="E1220" s="123"/>
      <c r="F1220" s="123"/>
      <c r="G1220" s="123"/>
      <c r="H1220" s="123"/>
      <c r="I1220" s="123"/>
      <c r="J1220" s="123">
        <v>8</v>
      </c>
      <c r="K1220" s="123"/>
      <c r="L1220" s="123"/>
      <c r="M1220" s="124"/>
    </row>
    <row r="1221" spans="1:13" ht="15.75">
      <c r="A1221" s="120"/>
      <c r="B1221" s="121"/>
      <c r="C1221" s="122"/>
      <c r="D1221" s="123"/>
      <c r="E1221" s="123"/>
      <c r="F1221" s="123"/>
      <c r="G1221" s="123"/>
      <c r="H1221" s="123"/>
      <c r="I1221" s="123"/>
      <c r="J1221" s="123"/>
      <c r="K1221" s="123"/>
      <c r="L1221" s="123"/>
      <c r="M1221" s="124"/>
    </row>
    <row r="1222" spans="1:13" ht="15.75">
      <c r="A1222" s="125"/>
      <c r="B1222" s="126" t="s">
        <v>206</v>
      </c>
      <c r="C1222" s="127"/>
      <c r="D1222" s="126"/>
      <c r="E1222" s="126"/>
      <c r="F1222" s="126"/>
      <c r="G1222" s="127"/>
      <c r="H1222" s="133"/>
      <c r="I1222" s="128"/>
      <c r="J1222" s="127">
        <f>J1220</f>
        <v>8</v>
      </c>
      <c r="K1222" s="128"/>
      <c r="L1222" s="128"/>
      <c r="M1222" s="129" t="str">
        <f>Orçamento!E240</f>
        <v>un</v>
      </c>
    </row>
    <row r="1224" spans="1:13" ht="15.75">
      <c r="A1224" s="114" t="str">
        <f>Orçamento!A242</f>
        <v>20.0</v>
      </c>
      <c r="B1224" s="115" t="str">
        <f>Orçamento!D242</f>
        <v>SERVIÇOS COMPLEMENTARES</v>
      </c>
      <c r="C1224" s="116"/>
      <c r="D1224" s="116"/>
      <c r="E1224" s="116"/>
      <c r="F1224" s="116"/>
      <c r="G1224" s="116"/>
      <c r="H1224" s="116"/>
      <c r="I1224" s="116"/>
      <c r="J1224" s="116"/>
      <c r="K1224" s="116"/>
      <c r="L1224" s="116"/>
      <c r="M1224" s="117"/>
    </row>
    <row r="1225" spans="1:13" ht="15.75">
      <c r="A1225" s="114" t="str">
        <f>Orçamento!A243</f>
        <v>20.1</v>
      </c>
      <c r="B1225" s="115" t="str">
        <f>Orçamento!D243</f>
        <v>GERAL</v>
      </c>
      <c r="C1225" s="116"/>
      <c r="D1225" s="116"/>
      <c r="E1225" s="116"/>
      <c r="F1225" s="116"/>
      <c r="G1225" s="116"/>
      <c r="H1225" s="116"/>
      <c r="I1225" s="116"/>
      <c r="J1225" s="116"/>
      <c r="K1225" s="116"/>
      <c r="L1225" s="116"/>
      <c r="M1225" s="117"/>
    </row>
    <row r="1226" spans="1:13" ht="15.75">
      <c r="A1226" s="119" t="str">
        <f>Orçamento!A244</f>
        <v>20.1.1</v>
      </c>
      <c r="B1226" s="346" t="str">
        <f>Orçamento!D244</f>
        <v>BANCADA EM GRANITO VERDE UBATUBA, ESPESSURA 2CM</v>
      </c>
      <c r="C1226" s="346"/>
      <c r="D1226" s="346"/>
      <c r="E1226" s="346"/>
      <c r="F1226" s="346"/>
      <c r="G1226" s="346"/>
      <c r="H1226" s="346"/>
      <c r="I1226" s="346"/>
      <c r="J1226" s="346"/>
      <c r="K1226" s="346"/>
      <c r="L1226" s="346"/>
      <c r="M1226" s="347"/>
    </row>
    <row r="1227" spans="1:13" ht="15.75">
      <c r="A1227" s="120"/>
      <c r="B1227" s="121"/>
      <c r="C1227" s="122"/>
      <c r="D1227" s="123"/>
      <c r="E1227" s="123"/>
      <c r="F1227" s="123"/>
      <c r="G1227" s="123"/>
      <c r="H1227" s="123"/>
      <c r="I1227" s="123"/>
      <c r="J1227" s="123"/>
      <c r="K1227" s="123"/>
      <c r="L1227" s="123"/>
      <c r="M1227" s="124"/>
    </row>
    <row r="1228" spans="1:13" ht="15.75">
      <c r="A1228" s="120"/>
      <c r="B1228" s="121"/>
      <c r="C1228" s="122">
        <v>2.4500000000000002</v>
      </c>
      <c r="D1228" s="123">
        <v>0.5</v>
      </c>
      <c r="E1228" s="123"/>
      <c r="F1228" s="123"/>
      <c r="G1228" s="123">
        <f>C1228*D1228*J1228</f>
        <v>2.4500000000000002</v>
      </c>
      <c r="H1228" s="123"/>
      <c r="I1228" s="123"/>
      <c r="J1228" s="123">
        <v>2</v>
      </c>
      <c r="K1228" s="123"/>
      <c r="L1228" s="123"/>
      <c r="M1228" s="124"/>
    </row>
    <row r="1229" spans="1:13" ht="15.75">
      <c r="A1229" s="120"/>
      <c r="B1229" s="121"/>
      <c r="C1229" s="122"/>
      <c r="D1229" s="123"/>
      <c r="E1229" s="123"/>
      <c r="F1229" s="123"/>
      <c r="G1229" s="123"/>
      <c r="H1229" s="123"/>
      <c r="I1229" s="123"/>
      <c r="J1229" s="123"/>
      <c r="K1229" s="123"/>
      <c r="L1229" s="123"/>
      <c r="M1229" s="124"/>
    </row>
    <row r="1230" spans="1:13" ht="15.75">
      <c r="A1230" s="125"/>
      <c r="B1230" s="126" t="s">
        <v>206</v>
      </c>
      <c r="C1230" s="127"/>
      <c r="D1230" s="126"/>
      <c r="E1230" s="126"/>
      <c r="F1230" s="126"/>
      <c r="G1230" s="127">
        <f>SUM(G1227:G1229)</f>
        <v>2.4500000000000002</v>
      </c>
      <c r="H1230" s="133"/>
      <c r="I1230" s="128"/>
      <c r="J1230" s="127"/>
      <c r="K1230" s="128"/>
      <c r="L1230" s="128"/>
      <c r="M1230" s="129" t="str">
        <f>Orçamento!E244</f>
        <v>m²</v>
      </c>
    </row>
    <row r="1232" spans="1:13" ht="15.75">
      <c r="A1232" s="119" t="str">
        <f>Orçamento!A245</f>
        <v>20.1.2</v>
      </c>
      <c r="B1232" s="346" t="str">
        <f>Orçamento!D245</f>
        <v>CONJUNTO ESTRUTURAL METÁLICO PARA TABELAS DE BASQUETE, INCLUSIVE TABELAS</v>
      </c>
      <c r="C1232" s="346"/>
      <c r="D1232" s="346"/>
      <c r="E1232" s="346"/>
      <c r="F1232" s="346"/>
      <c r="G1232" s="346"/>
      <c r="H1232" s="346"/>
      <c r="I1232" s="346"/>
      <c r="J1232" s="346"/>
      <c r="K1232" s="346"/>
      <c r="L1232" s="346"/>
      <c r="M1232" s="347"/>
    </row>
    <row r="1233" spans="1:13" ht="15.75">
      <c r="A1233" s="120"/>
      <c r="B1233" s="121"/>
      <c r="C1233" s="122"/>
      <c r="D1233" s="123"/>
      <c r="E1233" s="123"/>
      <c r="F1233" s="123"/>
      <c r="G1233" s="123"/>
      <c r="H1233" s="123"/>
      <c r="I1233" s="123"/>
      <c r="J1233" s="123"/>
      <c r="K1233" s="123"/>
      <c r="L1233" s="123"/>
      <c r="M1233" s="124"/>
    </row>
    <row r="1234" spans="1:13" ht="15.75">
      <c r="A1234" s="120"/>
      <c r="B1234" s="121"/>
      <c r="C1234" s="122"/>
      <c r="D1234" s="123"/>
      <c r="E1234" s="123"/>
      <c r="F1234" s="123"/>
      <c r="G1234" s="123"/>
      <c r="H1234" s="123"/>
      <c r="I1234" s="123"/>
      <c r="J1234" s="123">
        <v>1</v>
      </c>
      <c r="K1234" s="123"/>
      <c r="L1234" s="123"/>
      <c r="M1234" s="124"/>
    </row>
    <row r="1235" spans="1:13" ht="15.75">
      <c r="A1235" s="120"/>
      <c r="B1235" s="121"/>
      <c r="C1235" s="122"/>
      <c r="D1235" s="123"/>
      <c r="E1235" s="123"/>
      <c r="F1235" s="123"/>
      <c r="G1235" s="123"/>
      <c r="H1235" s="123"/>
      <c r="I1235" s="123"/>
      <c r="J1235" s="123"/>
      <c r="K1235" s="123"/>
      <c r="L1235" s="123"/>
      <c r="M1235" s="124"/>
    </row>
    <row r="1236" spans="1:13" ht="15.75">
      <c r="A1236" s="125"/>
      <c r="B1236" s="126" t="s">
        <v>206</v>
      </c>
      <c r="C1236" s="127"/>
      <c r="D1236" s="126"/>
      <c r="E1236" s="126"/>
      <c r="F1236" s="126"/>
      <c r="G1236" s="127"/>
      <c r="H1236" s="133"/>
      <c r="I1236" s="128"/>
      <c r="J1236" s="127">
        <f>J1234</f>
        <v>1</v>
      </c>
      <c r="K1236" s="128"/>
      <c r="L1236" s="128"/>
      <c r="M1236" s="129" t="str">
        <f>Orçamento!E245</f>
        <v>un</v>
      </c>
    </row>
    <row r="1238" spans="1:13" ht="15.75">
      <c r="A1238" s="119" t="str">
        <f>Orçamento!A246</f>
        <v>20.1.3</v>
      </c>
      <c r="B1238" s="346" t="str">
        <f>Orçamento!D246</f>
        <v>CONJUNTO METÁLICO DE TRAVES PARA FUTSAL, INCLUSIVE REDES</v>
      </c>
      <c r="C1238" s="346"/>
      <c r="D1238" s="346"/>
      <c r="E1238" s="346"/>
      <c r="F1238" s="346"/>
      <c r="G1238" s="346"/>
      <c r="H1238" s="346"/>
      <c r="I1238" s="346"/>
      <c r="J1238" s="346"/>
      <c r="K1238" s="346"/>
      <c r="L1238" s="346"/>
      <c r="M1238" s="347"/>
    </row>
    <row r="1239" spans="1:13" ht="15.75">
      <c r="A1239" s="120"/>
      <c r="B1239" s="121"/>
      <c r="C1239" s="122"/>
      <c r="D1239" s="123"/>
      <c r="E1239" s="123"/>
      <c r="F1239" s="123"/>
      <c r="G1239" s="123"/>
      <c r="H1239" s="123"/>
      <c r="I1239" s="123"/>
      <c r="J1239" s="123"/>
      <c r="K1239" s="123"/>
      <c r="L1239" s="123"/>
      <c r="M1239" s="124"/>
    </row>
    <row r="1240" spans="1:13" ht="15.75">
      <c r="A1240" s="120"/>
      <c r="B1240" s="121"/>
      <c r="C1240" s="122"/>
      <c r="D1240" s="123"/>
      <c r="E1240" s="123"/>
      <c r="F1240" s="123"/>
      <c r="G1240" s="123"/>
      <c r="H1240" s="123"/>
      <c r="I1240" s="123"/>
      <c r="J1240" s="123">
        <v>1</v>
      </c>
      <c r="K1240" s="123"/>
      <c r="L1240" s="123"/>
      <c r="M1240" s="124"/>
    </row>
    <row r="1241" spans="1:13" ht="15.75">
      <c r="A1241" s="120"/>
      <c r="B1241" s="121"/>
      <c r="C1241" s="122"/>
      <c r="D1241" s="123"/>
      <c r="E1241" s="123"/>
      <c r="F1241" s="123"/>
      <c r="G1241" s="123"/>
      <c r="H1241" s="123"/>
      <c r="I1241" s="123"/>
      <c r="J1241" s="123"/>
      <c r="K1241" s="123"/>
      <c r="L1241" s="123"/>
      <c r="M1241" s="124"/>
    </row>
    <row r="1242" spans="1:13" ht="15.75">
      <c r="A1242" s="125"/>
      <c r="B1242" s="126" t="s">
        <v>206</v>
      </c>
      <c r="C1242" s="127"/>
      <c r="D1242" s="126"/>
      <c r="E1242" s="126"/>
      <c r="F1242" s="126"/>
      <c r="G1242" s="127"/>
      <c r="H1242" s="133"/>
      <c r="I1242" s="128"/>
      <c r="J1242" s="127">
        <f>J1240</f>
        <v>1</v>
      </c>
      <c r="K1242" s="128"/>
      <c r="L1242" s="128"/>
      <c r="M1242" s="129" t="str">
        <f>Orçamento!E246</f>
        <v>un</v>
      </c>
    </row>
    <row r="1244" spans="1:13" ht="15.75">
      <c r="A1244" s="119" t="str">
        <f>Orçamento!A247</f>
        <v>20.1.4</v>
      </c>
      <c r="B1244" s="346" t="str">
        <f>Orçamento!D247</f>
        <v>POSTE OFICIAL PARA VOLEI EM AÇO GALVANIZADO D=3", C/ESTICADOR E CATRACA</v>
      </c>
      <c r="C1244" s="346"/>
      <c r="D1244" s="346"/>
      <c r="E1244" s="346"/>
      <c r="F1244" s="346"/>
      <c r="G1244" s="346"/>
      <c r="H1244" s="346"/>
      <c r="I1244" s="346"/>
      <c r="J1244" s="346"/>
      <c r="K1244" s="346"/>
      <c r="L1244" s="346"/>
      <c r="M1244" s="347"/>
    </row>
    <row r="1245" spans="1:13" ht="15.75">
      <c r="A1245" s="120"/>
      <c r="B1245" s="121"/>
      <c r="C1245" s="122"/>
      <c r="D1245" s="123"/>
      <c r="E1245" s="123"/>
      <c r="F1245" s="123"/>
      <c r="G1245" s="123"/>
      <c r="H1245" s="123"/>
      <c r="I1245" s="123"/>
      <c r="J1245" s="123"/>
      <c r="K1245" s="123"/>
      <c r="L1245" s="123"/>
      <c r="M1245" s="124"/>
    </row>
    <row r="1246" spans="1:13" ht="15.75">
      <c r="A1246" s="120"/>
      <c r="B1246" s="121"/>
      <c r="C1246" s="122"/>
      <c r="D1246" s="123"/>
      <c r="E1246" s="123"/>
      <c r="F1246" s="123"/>
      <c r="G1246" s="123"/>
      <c r="H1246" s="123"/>
      <c r="I1246" s="123"/>
      <c r="J1246" s="123">
        <v>1</v>
      </c>
      <c r="K1246" s="123"/>
      <c r="L1246" s="123"/>
      <c r="M1246" s="124"/>
    </row>
    <row r="1247" spans="1:13" ht="15.75">
      <c r="A1247" s="120"/>
      <c r="B1247" s="121"/>
      <c r="C1247" s="122"/>
      <c r="D1247" s="123"/>
      <c r="E1247" s="123"/>
      <c r="F1247" s="123"/>
      <c r="G1247" s="123"/>
      <c r="H1247" s="123"/>
      <c r="I1247" s="123"/>
      <c r="J1247" s="123"/>
      <c r="K1247" s="123"/>
      <c r="L1247" s="123"/>
      <c r="M1247" s="124"/>
    </row>
    <row r="1248" spans="1:13" ht="15.75">
      <c r="A1248" s="125"/>
      <c r="B1248" s="126" t="s">
        <v>206</v>
      </c>
      <c r="C1248" s="127"/>
      <c r="D1248" s="126"/>
      <c r="E1248" s="126"/>
      <c r="F1248" s="126"/>
      <c r="G1248" s="127"/>
      <c r="H1248" s="133"/>
      <c r="I1248" s="128"/>
      <c r="J1248" s="127">
        <f>J1246</f>
        <v>1</v>
      </c>
      <c r="K1248" s="128"/>
      <c r="L1248" s="128"/>
      <c r="M1248" s="129" t="str">
        <f>Orçamento!E247</f>
        <v>un</v>
      </c>
    </row>
    <row r="1250" spans="1:13" ht="15.75">
      <c r="A1250" s="119" t="str">
        <f>Orçamento!A248</f>
        <v>20.1.5</v>
      </c>
      <c r="B1250" s="346" t="str">
        <f>Orçamento!D248</f>
        <v>CORRIMÃOS EM PERFIS METÁLICOS PARA RAMPAS DE ACESSO, FORNECIMENTO E INSTALAÇÃO</v>
      </c>
      <c r="C1250" s="346"/>
      <c r="D1250" s="346"/>
      <c r="E1250" s="346"/>
      <c r="F1250" s="346"/>
      <c r="G1250" s="346"/>
      <c r="H1250" s="346"/>
      <c r="I1250" s="346"/>
      <c r="J1250" s="346"/>
      <c r="K1250" s="346"/>
      <c r="L1250" s="346"/>
      <c r="M1250" s="347"/>
    </row>
    <row r="1251" spans="1:13" ht="15.75">
      <c r="A1251" s="120"/>
      <c r="B1251" s="121"/>
      <c r="C1251" s="122"/>
      <c r="D1251" s="123"/>
      <c r="E1251" s="123"/>
      <c r="F1251" s="123"/>
      <c r="G1251" s="123"/>
      <c r="H1251" s="123"/>
      <c r="I1251" s="123"/>
      <c r="J1251" s="123"/>
      <c r="K1251" s="123"/>
      <c r="L1251" s="123"/>
      <c r="M1251" s="124"/>
    </row>
    <row r="1252" spans="1:13" ht="15.75">
      <c r="A1252" s="120"/>
      <c r="B1252" s="121"/>
      <c r="C1252" s="122">
        <v>9.6</v>
      </c>
      <c r="D1252" s="123"/>
      <c r="E1252" s="123"/>
      <c r="F1252" s="123"/>
      <c r="G1252" s="123"/>
      <c r="H1252" s="123"/>
      <c r="I1252" s="123"/>
      <c r="J1252" s="123"/>
      <c r="K1252" s="123"/>
      <c r="L1252" s="123"/>
      <c r="M1252" s="124"/>
    </row>
    <row r="1253" spans="1:13" ht="15.75">
      <c r="A1253" s="120"/>
      <c r="B1253" s="121"/>
      <c r="C1253" s="122"/>
      <c r="D1253" s="123"/>
      <c r="E1253" s="123"/>
      <c r="F1253" s="123"/>
      <c r="G1253" s="123"/>
      <c r="H1253" s="123"/>
      <c r="I1253" s="123"/>
      <c r="J1253" s="123"/>
      <c r="K1253" s="123"/>
      <c r="L1253" s="123"/>
      <c r="M1253" s="124"/>
    </row>
    <row r="1254" spans="1:13" ht="15.75">
      <c r="A1254" s="125"/>
      <c r="B1254" s="126" t="s">
        <v>206</v>
      </c>
      <c r="C1254" s="127">
        <f>C1252</f>
        <v>9.6</v>
      </c>
      <c r="D1254" s="126"/>
      <c r="E1254" s="126"/>
      <c r="F1254" s="126"/>
      <c r="G1254" s="127"/>
      <c r="H1254" s="133"/>
      <c r="I1254" s="128"/>
      <c r="J1254" s="127"/>
      <c r="K1254" s="128"/>
      <c r="L1254" s="128"/>
      <c r="M1254" s="129" t="str">
        <f>Orçamento!E248</f>
        <v>m</v>
      </c>
    </row>
    <row r="1256" spans="1:13" ht="15.75">
      <c r="A1256" s="114" t="str">
        <f>Orçamento!A250</f>
        <v>20.2</v>
      </c>
      <c r="B1256" s="115" t="str">
        <f>Orçamento!D250</f>
        <v>PORTÃO E GRADIL METÁLICO</v>
      </c>
      <c r="C1256" s="116"/>
      <c r="D1256" s="116"/>
      <c r="E1256" s="116"/>
      <c r="F1256" s="116"/>
      <c r="G1256" s="116"/>
      <c r="H1256" s="116"/>
      <c r="I1256" s="116"/>
      <c r="J1256" s="116"/>
      <c r="K1256" s="116"/>
      <c r="L1256" s="116"/>
      <c r="M1256" s="117"/>
    </row>
    <row r="1257" spans="1:13" ht="15.75">
      <c r="A1257" s="119" t="str">
        <f>Orçamento!A251</f>
        <v>20.2.1</v>
      </c>
      <c r="B1257" s="346" t="str">
        <f>Orçamento!D251</f>
        <v>ALAMBRADO PARA QUADRA POLIESPORTIVA, ESTRUTURADO POR TUBOS DE AÇO GALVANIZADO 2", COM TELA DE ARAME GALVANIZADO MALHA QUADRADA 5X5CM</v>
      </c>
      <c r="C1257" s="346"/>
      <c r="D1257" s="346"/>
      <c r="E1257" s="346"/>
      <c r="F1257" s="346"/>
      <c r="G1257" s="346"/>
      <c r="H1257" s="346"/>
      <c r="I1257" s="346"/>
      <c r="J1257" s="346"/>
      <c r="K1257" s="346"/>
      <c r="L1257" s="346"/>
      <c r="M1257" s="347"/>
    </row>
    <row r="1258" spans="1:13" ht="15.75">
      <c r="A1258" s="120"/>
      <c r="B1258" s="121"/>
      <c r="C1258" s="122"/>
      <c r="D1258" s="123"/>
      <c r="E1258" s="123"/>
      <c r="F1258" s="123"/>
      <c r="G1258" s="123"/>
      <c r="H1258" s="123"/>
      <c r="I1258" s="123"/>
      <c r="J1258" s="123"/>
      <c r="K1258" s="123"/>
      <c r="L1258" s="123"/>
      <c r="M1258" s="124"/>
    </row>
    <row r="1259" spans="1:13" ht="15.75">
      <c r="A1259" s="120"/>
      <c r="B1259" s="121"/>
      <c r="C1259" s="122"/>
      <c r="D1259" s="123"/>
      <c r="E1259" s="123"/>
      <c r="F1259" s="123"/>
      <c r="G1259" s="123">
        <v>201</v>
      </c>
      <c r="H1259" s="123"/>
      <c r="I1259" s="123"/>
      <c r="J1259" s="123"/>
      <c r="K1259" s="123"/>
      <c r="L1259" s="123"/>
      <c r="M1259" s="124"/>
    </row>
    <row r="1260" spans="1:13" ht="15.75">
      <c r="A1260" s="120"/>
      <c r="B1260" s="121"/>
      <c r="C1260" s="122"/>
      <c r="D1260" s="123"/>
      <c r="E1260" s="123"/>
      <c r="F1260" s="123"/>
      <c r="G1260" s="123"/>
      <c r="H1260" s="123"/>
      <c r="I1260" s="123"/>
      <c r="J1260" s="123"/>
      <c r="K1260" s="123"/>
      <c r="L1260" s="123"/>
      <c r="M1260" s="124"/>
    </row>
    <row r="1261" spans="1:13" ht="15.75">
      <c r="A1261" s="125"/>
      <c r="B1261" s="126" t="s">
        <v>206</v>
      </c>
      <c r="C1261" s="127"/>
      <c r="D1261" s="126"/>
      <c r="E1261" s="126"/>
      <c r="F1261" s="126"/>
      <c r="G1261" s="127">
        <f>SUM(G1258:G1260)</f>
        <v>201</v>
      </c>
      <c r="H1261" s="133"/>
      <c r="I1261" s="128"/>
      <c r="J1261" s="127"/>
      <c r="K1261" s="128"/>
      <c r="L1261" s="128"/>
      <c r="M1261" s="129" t="str">
        <f>Orçamento!E251</f>
        <v>m²</v>
      </c>
    </row>
    <row r="1263" spans="1:13" ht="15.75">
      <c r="A1263" s="119" t="str">
        <f>Orçamento!A252</f>
        <v>20.2.2</v>
      </c>
      <c r="B1263" s="346" t="str">
        <f>Orçamento!D252</f>
        <v>PORTÃO EM TUBO DE FERRO GALVANIZADO DE 2", DE ABRIR, DUAS FOLHAS, DE 2,00 X 2,00M, TELA MALHA REVESTIDA 76 X 76MM, N.º 12, INCLUSIVE DOBRADIÇAS E TRANCAS/FERROLHO</v>
      </c>
      <c r="C1263" s="346"/>
      <c r="D1263" s="346"/>
      <c r="E1263" s="346"/>
      <c r="F1263" s="346"/>
      <c r="G1263" s="346"/>
      <c r="H1263" s="346"/>
      <c r="I1263" s="346"/>
      <c r="J1263" s="346"/>
      <c r="K1263" s="346"/>
      <c r="L1263" s="346"/>
      <c r="M1263" s="347"/>
    </row>
    <row r="1264" spans="1:13" ht="15.75">
      <c r="A1264" s="120"/>
      <c r="B1264" s="121"/>
      <c r="C1264" s="122"/>
      <c r="D1264" s="123"/>
      <c r="E1264" s="123"/>
      <c r="F1264" s="123"/>
      <c r="G1264" s="123"/>
      <c r="H1264" s="123"/>
      <c r="I1264" s="123"/>
      <c r="J1264" s="123"/>
      <c r="K1264" s="123"/>
      <c r="L1264" s="123"/>
      <c r="M1264" s="124"/>
    </row>
    <row r="1265" spans="1:13" ht="15.75">
      <c r="A1265" s="120"/>
      <c r="B1265" s="121"/>
      <c r="C1265" s="122"/>
      <c r="D1265" s="123"/>
      <c r="E1265" s="123"/>
      <c r="F1265" s="123">
        <v>0.9</v>
      </c>
      <c r="G1265" s="123">
        <v>2.1</v>
      </c>
      <c r="H1265" s="123">
        <v>4</v>
      </c>
      <c r="I1265" s="123"/>
      <c r="J1265" s="123">
        <f>F1265*G1265*H1265</f>
        <v>7.5600000000000005</v>
      </c>
      <c r="K1265" s="123"/>
      <c r="L1265" s="123"/>
      <c r="M1265" s="124"/>
    </row>
    <row r="1266" spans="1:13" ht="15.75">
      <c r="A1266" s="120"/>
      <c r="B1266" s="121"/>
      <c r="C1266" s="122"/>
      <c r="D1266" s="123"/>
      <c r="E1266" s="123"/>
      <c r="F1266" s="123"/>
      <c r="G1266" s="123"/>
      <c r="H1266" s="123"/>
      <c r="I1266" s="123"/>
      <c r="J1266" s="123"/>
      <c r="K1266" s="123"/>
      <c r="L1266" s="123"/>
      <c r="M1266" s="124"/>
    </row>
    <row r="1267" spans="1:13" ht="15.75">
      <c r="A1267" s="125"/>
      <c r="B1267" s="126" t="s">
        <v>206</v>
      </c>
      <c r="C1267" s="127"/>
      <c r="D1267" s="126"/>
      <c r="E1267" s="126"/>
      <c r="F1267" s="126"/>
      <c r="G1267" s="127"/>
      <c r="H1267" s="133"/>
      <c r="I1267" s="128"/>
      <c r="J1267" s="127">
        <f>J1265</f>
        <v>7.5600000000000005</v>
      </c>
      <c r="K1267" s="128"/>
      <c r="L1267" s="128"/>
      <c r="M1267" s="129" t="str">
        <f>Orçamento!E252</f>
        <v>m²</v>
      </c>
    </row>
    <row r="1268" spans="1:13" ht="15.75">
      <c r="A1268" s="114" t="str">
        <f>Orçamento!A254</f>
        <v>21.0</v>
      </c>
      <c r="B1268" s="115" t="str">
        <f>Orçamento!D254</f>
        <v>SERVIÇOS FINAIS</v>
      </c>
      <c r="C1268" s="116"/>
      <c r="D1268" s="116"/>
      <c r="E1268" s="116"/>
      <c r="F1268" s="116"/>
      <c r="G1268" s="116"/>
      <c r="H1268" s="116"/>
      <c r="I1268" s="116"/>
      <c r="J1268" s="116"/>
      <c r="K1268" s="116"/>
      <c r="L1268" s="116"/>
      <c r="M1268" s="117"/>
    </row>
    <row r="1269" spans="1:13" ht="15.75">
      <c r="A1269" s="119" t="str">
        <f>Orçamento!A255</f>
        <v>21.1</v>
      </c>
      <c r="B1269" s="346" t="str">
        <f>Orçamento!D255</f>
        <v>LIMPEZA DE AZULEJO</v>
      </c>
      <c r="C1269" s="346"/>
      <c r="D1269" s="346"/>
      <c r="E1269" s="346"/>
      <c r="F1269" s="346"/>
      <c r="G1269" s="346"/>
      <c r="H1269" s="346"/>
      <c r="I1269" s="346"/>
      <c r="J1269" s="346"/>
      <c r="K1269" s="346"/>
      <c r="L1269" s="346"/>
      <c r="M1269" s="347"/>
    </row>
    <row r="1270" spans="1:13" ht="15.75">
      <c r="A1270" s="120"/>
      <c r="B1270" s="121"/>
      <c r="C1270" s="122"/>
      <c r="D1270" s="123"/>
      <c r="E1270" s="123"/>
      <c r="F1270" s="123"/>
      <c r="G1270" s="123"/>
      <c r="H1270" s="123"/>
      <c r="I1270" s="123"/>
      <c r="J1270" s="123"/>
      <c r="K1270" s="123"/>
      <c r="L1270" s="123"/>
      <c r="M1270" s="124"/>
    </row>
    <row r="1271" spans="1:13" ht="15.75">
      <c r="A1271" s="120"/>
      <c r="B1271" s="121"/>
      <c r="C1271" s="122"/>
      <c r="D1271" s="123"/>
      <c r="E1271" s="123"/>
      <c r="F1271" s="123"/>
      <c r="G1271" s="123">
        <v>296.01</v>
      </c>
      <c r="H1271" s="123"/>
      <c r="I1271" s="123"/>
      <c r="J1271" s="123"/>
      <c r="K1271" s="123"/>
      <c r="L1271" s="123"/>
      <c r="M1271" s="124"/>
    </row>
    <row r="1272" spans="1:13" ht="15.75">
      <c r="A1272" s="120"/>
      <c r="B1272" s="121"/>
      <c r="C1272" s="122"/>
      <c r="D1272" s="123"/>
      <c r="E1272" s="123"/>
      <c r="F1272" s="123"/>
      <c r="G1272" s="123"/>
      <c r="H1272" s="123"/>
      <c r="I1272" s="123"/>
      <c r="J1272" s="123"/>
      <c r="K1272" s="123"/>
      <c r="L1272" s="123"/>
      <c r="M1272" s="124"/>
    </row>
    <row r="1273" spans="1:13" ht="15.75">
      <c r="A1273" s="125"/>
      <c r="B1273" s="126" t="s">
        <v>206</v>
      </c>
      <c r="C1273" s="127"/>
      <c r="D1273" s="126"/>
      <c r="E1273" s="126"/>
      <c r="F1273" s="126"/>
      <c r="G1273" s="127">
        <f>SUM(G1270:G1272)</f>
        <v>296.01</v>
      </c>
      <c r="H1273" s="133"/>
      <c r="I1273" s="128"/>
      <c r="J1273" s="127"/>
      <c r="K1273" s="128"/>
      <c r="L1273" s="128"/>
      <c r="M1273" s="129" t="str">
        <f>Orçamento!E255</f>
        <v>m²</v>
      </c>
    </row>
    <row r="1275" spans="1:13" ht="15.75">
      <c r="A1275" s="119" t="str">
        <f>Orçamento!A256</f>
        <v>21.2</v>
      </c>
      <c r="B1275" s="346" t="str">
        <f>Orçamento!D256</f>
        <v>LIMPEZA DE VIDRO COMUM</v>
      </c>
      <c r="C1275" s="346"/>
      <c r="D1275" s="346"/>
      <c r="E1275" s="346"/>
      <c r="F1275" s="346"/>
      <c r="G1275" s="346"/>
      <c r="H1275" s="346"/>
      <c r="I1275" s="346"/>
      <c r="J1275" s="346"/>
      <c r="K1275" s="346"/>
      <c r="L1275" s="346"/>
      <c r="M1275" s="347"/>
    </row>
    <row r="1276" spans="1:13" ht="15.75">
      <c r="A1276" s="120"/>
      <c r="B1276" s="121"/>
      <c r="C1276" s="122"/>
      <c r="D1276" s="123"/>
      <c r="E1276" s="123"/>
      <c r="F1276" s="123"/>
      <c r="G1276" s="123"/>
      <c r="H1276" s="123"/>
      <c r="I1276" s="123"/>
      <c r="J1276" s="123"/>
      <c r="K1276" s="123"/>
      <c r="L1276" s="123"/>
      <c r="M1276" s="124"/>
    </row>
    <row r="1277" spans="1:13" ht="15.75">
      <c r="A1277" s="120"/>
      <c r="B1277" s="121"/>
      <c r="C1277" s="122"/>
      <c r="D1277" s="123"/>
      <c r="E1277" s="123"/>
      <c r="F1277" s="123"/>
      <c r="G1277" s="123">
        <v>21.9</v>
      </c>
      <c r="H1277" s="123"/>
      <c r="I1277" s="123"/>
      <c r="J1277" s="123"/>
      <c r="K1277" s="123"/>
      <c r="L1277" s="123"/>
      <c r="M1277" s="124"/>
    </row>
    <row r="1278" spans="1:13" ht="15.75">
      <c r="A1278" s="120"/>
      <c r="B1278" s="121"/>
      <c r="C1278" s="122"/>
      <c r="D1278" s="123"/>
      <c r="E1278" s="123"/>
      <c r="F1278" s="123"/>
      <c r="G1278" s="123"/>
      <c r="H1278" s="123"/>
      <c r="I1278" s="123"/>
      <c r="J1278" s="123"/>
      <c r="K1278" s="123"/>
      <c r="L1278" s="123"/>
      <c r="M1278" s="124"/>
    </row>
    <row r="1279" spans="1:13" ht="15.75">
      <c r="A1279" s="125"/>
      <c r="B1279" s="126" t="s">
        <v>206</v>
      </c>
      <c r="C1279" s="127"/>
      <c r="D1279" s="126"/>
      <c r="E1279" s="126"/>
      <c r="F1279" s="126"/>
      <c r="G1279" s="127">
        <f>SUM(G1276:G1278)</f>
        <v>21.9</v>
      </c>
      <c r="H1279" s="133"/>
      <c r="I1279" s="128"/>
      <c r="J1279" s="127"/>
      <c r="K1279" s="128"/>
      <c r="L1279" s="128"/>
      <c r="M1279" s="129" t="str">
        <f>Orçamento!E256</f>
        <v>m²</v>
      </c>
    </row>
    <row r="1281" spans="1:13" ht="15.75">
      <c r="A1281" s="119" t="str">
        <f>Orçamento!A257</f>
        <v>21.3</v>
      </c>
      <c r="B1281" s="346" t="str">
        <f>Orçamento!D257</f>
        <v>LIMPEZA DE PISO CERÂMICO</v>
      </c>
      <c r="C1281" s="346"/>
      <c r="D1281" s="346"/>
      <c r="E1281" s="346"/>
      <c r="F1281" s="346"/>
      <c r="G1281" s="346"/>
      <c r="H1281" s="346"/>
      <c r="I1281" s="346"/>
      <c r="J1281" s="346"/>
      <c r="K1281" s="346"/>
      <c r="L1281" s="346"/>
      <c r="M1281" s="347"/>
    </row>
    <row r="1282" spans="1:13" ht="15.75">
      <c r="A1282" s="120"/>
      <c r="B1282" s="121"/>
      <c r="C1282" s="122"/>
      <c r="D1282" s="123"/>
      <c r="E1282" s="123"/>
      <c r="F1282" s="123"/>
      <c r="G1282" s="123"/>
      <c r="H1282" s="123"/>
      <c r="I1282" s="123"/>
      <c r="J1282" s="123"/>
      <c r="K1282" s="123"/>
      <c r="L1282" s="123"/>
      <c r="M1282" s="124"/>
    </row>
    <row r="1283" spans="1:13" ht="15.75">
      <c r="A1283" s="120"/>
      <c r="B1283" s="121"/>
      <c r="C1283" s="122"/>
      <c r="D1283" s="123"/>
      <c r="E1283" s="123"/>
      <c r="F1283" s="123"/>
      <c r="G1283" s="123">
        <v>64.91</v>
      </c>
      <c r="H1283" s="123"/>
      <c r="I1283" s="123"/>
      <c r="J1283" s="123"/>
      <c r="K1283" s="123"/>
      <c r="L1283" s="123"/>
      <c r="M1283" s="124"/>
    </row>
    <row r="1284" spans="1:13" ht="15.75">
      <c r="A1284" s="120"/>
      <c r="B1284" s="121"/>
      <c r="C1284" s="122"/>
      <c r="D1284" s="123"/>
      <c r="E1284" s="123"/>
      <c r="F1284" s="123"/>
      <c r="G1284" s="123"/>
      <c r="H1284" s="123"/>
      <c r="I1284" s="123"/>
      <c r="J1284" s="123"/>
      <c r="K1284" s="123"/>
      <c r="L1284" s="123"/>
      <c r="M1284" s="124"/>
    </row>
    <row r="1285" spans="1:13" ht="15.75">
      <c r="A1285" s="125"/>
      <c r="B1285" s="126" t="s">
        <v>206</v>
      </c>
      <c r="C1285" s="127"/>
      <c r="D1285" s="126"/>
      <c r="E1285" s="126"/>
      <c r="F1285" s="126"/>
      <c r="G1285" s="127">
        <f>SUM(G1282:G1284)</f>
        <v>64.91</v>
      </c>
      <c r="H1285" s="133"/>
      <c r="I1285" s="128"/>
      <c r="J1285" s="127"/>
      <c r="K1285" s="128"/>
      <c r="L1285" s="128"/>
      <c r="M1285" s="129" t="str">
        <f>Orçamento!E257</f>
        <v>m²</v>
      </c>
    </row>
    <row r="1287" spans="1:13" ht="15.75">
      <c r="A1287" s="119" t="str">
        <f>Orçamento!A258</f>
        <v>21.4</v>
      </c>
      <c r="B1287" s="346" t="str">
        <f>Orçamento!D258</f>
        <v>LIMPEZA GERAL DE QUADRA POLIESPORTIVA</v>
      </c>
      <c r="C1287" s="346"/>
      <c r="D1287" s="346"/>
      <c r="E1287" s="346"/>
      <c r="F1287" s="346"/>
      <c r="G1287" s="346"/>
      <c r="H1287" s="346"/>
      <c r="I1287" s="346"/>
      <c r="J1287" s="346"/>
      <c r="K1287" s="346"/>
      <c r="L1287" s="346"/>
      <c r="M1287" s="347"/>
    </row>
    <row r="1288" spans="1:13" ht="15.75">
      <c r="A1288" s="120"/>
      <c r="B1288" s="121"/>
      <c r="C1288" s="122"/>
      <c r="D1288" s="123"/>
      <c r="E1288" s="123"/>
      <c r="F1288" s="123"/>
      <c r="G1288" s="123"/>
      <c r="H1288" s="123"/>
      <c r="I1288" s="123"/>
      <c r="J1288" s="123"/>
      <c r="K1288" s="123"/>
      <c r="L1288" s="123"/>
      <c r="M1288" s="124"/>
    </row>
    <row r="1289" spans="1:13" ht="15.75">
      <c r="A1289" s="120"/>
      <c r="B1289" s="121"/>
      <c r="C1289" s="122"/>
      <c r="D1289" s="123"/>
      <c r="E1289" s="123"/>
      <c r="F1289" s="123"/>
      <c r="G1289" s="123">
        <v>676.67</v>
      </c>
      <c r="H1289" s="123"/>
      <c r="I1289" s="123"/>
      <c r="J1289" s="123"/>
      <c r="K1289" s="123"/>
      <c r="L1289" s="123"/>
      <c r="M1289" s="124"/>
    </row>
    <row r="1290" spans="1:13" ht="15.75">
      <c r="A1290" s="120"/>
      <c r="B1290" s="121"/>
      <c r="C1290" s="122"/>
      <c r="D1290" s="123"/>
      <c r="E1290" s="123"/>
      <c r="F1290" s="123"/>
      <c r="G1290" s="123"/>
      <c r="H1290" s="123"/>
      <c r="I1290" s="123"/>
      <c r="J1290" s="123"/>
      <c r="K1290" s="123"/>
      <c r="L1290" s="123"/>
      <c r="M1290" s="124"/>
    </row>
    <row r="1291" spans="1:13" ht="15.75">
      <c r="A1291" s="125"/>
      <c r="B1291" s="126" t="s">
        <v>206</v>
      </c>
      <c r="C1291" s="127"/>
      <c r="D1291" s="126"/>
      <c r="E1291" s="126"/>
      <c r="F1291" s="126"/>
      <c r="G1291" s="127">
        <f>SUM(G1288:G1290)</f>
        <v>676.67</v>
      </c>
      <c r="H1291" s="133"/>
      <c r="I1291" s="128"/>
      <c r="J1291" s="127"/>
      <c r="K1291" s="128"/>
      <c r="L1291" s="128"/>
      <c r="M1291" s="129" t="str">
        <f>Orçamento!E258</f>
        <v>m²</v>
      </c>
    </row>
    <row r="1293" spans="1:13" ht="15.75">
      <c r="A1293" s="119" t="str">
        <f>Orçamento!A259</f>
        <v>21.5</v>
      </c>
      <c r="B1293" s="346" t="str">
        <f>Orçamento!D259</f>
        <v>PLACA DE INAUGURACAO METALICA, *40* CM X *60* CM</v>
      </c>
      <c r="C1293" s="346"/>
      <c r="D1293" s="346"/>
      <c r="E1293" s="346"/>
      <c r="F1293" s="346"/>
      <c r="G1293" s="346"/>
      <c r="H1293" s="346"/>
      <c r="I1293" s="346"/>
      <c r="J1293" s="346"/>
      <c r="K1293" s="346"/>
      <c r="L1293" s="346"/>
      <c r="M1293" s="347"/>
    </row>
    <row r="1294" spans="1:13" ht="15.75">
      <c r="A1294" s="120"/>
      <c r="B1294" s="121"/>
      <c r="C1294" s="122"/>
      <c r="D1294" s="123"/>
      <c r="E1294" s="123"/>
      <c r="F1294" s="123"/>
      <c r="G1294" s="123"/>
      <c r="H1294" s="123"/>
      <c r="I1294" s="123"/>
      <c r="J1294" s="123"/>
      <c r="K1294" s="123"/>
      <c r="L1294" s="123"/>
      <c r="M1294" s="124"/>
    </row>
    <row r="1295" spans="1:13" ht="15.75">
      <c r="A1295" s="120"/>
      <c r="B1295" s="121"/>
      <c r="C1295" s="122"/>
      <c r="D1295" s="123"/>
      <c r="E1295" s="123"/>
      <c r="F1295" s="123"/>
      <c r="G1295" s="123"/>
      <c r="H1295" s="123"/>
      <c r="I1295" s="123"/>
      <c r="J1295" s="123">
        <v>1</v>
      </c>
      <c r="K1295" s="123"/>
      <c r="L1295" s="123"/>
      <c r="M1295" s="124"/>
    </row>
    <row r="1296" spans="1:13" ht="15.75">
      <c r="A1296" s="120"/>
      <c r="B1296" s="121"/>
      <c r="C1296" s="122"/>
      <c r="D1296" s="123"/>
      <c r="E1296" s="123"/>
      <c r="F1296" s="123"/>
      <c r="G1296" s="123"/>
      <c r="H1296" s="123"/>
      <c r="I1296" s="123"/>
      <c r="J1296" s="123"/>
      <c r="K1296" s="123"/>
      <c r="L1296" s="123"/>
      <c r="M1296" s="124"/>
    </row>
    <row r="1297" spans="1:13" ht="15.75">
      <c r="A1297" s="125"/>
      <c r="B1297" s="126" t="s">
        <v>206</v>
      </c>
      <c r="C1297" s="127"/>
      <c r="D1297" s="126"/>
      <c r="E1297" s="126"/>
      <c r="F1297" s="126"/>
      <c r="G1297" s="127"/>
      <c r="H1297" s="133"/>
      <c r="I1297" s="128"/>
      <c r="J1297" s="127">
        <f>J1295</f>
        <v>1</v>
      </c>
      <c r="K1297" s="128"/>
      <c r="L1297" s="128"/>
      <c r="M1297" s="129" t="str">
        <f>Orçamento!E259</f>
        <v>un</v>
      </c>
    </row>
    <row r="1299" spans="1:13" ht="15.75">
      <c r="A1299" s="119" t="str">
        <f>Orçamento!A249</f>
        <v>20.1.6</v>
      </c>
      <c r="B1299" s="346" t="str">
        <f>Orçamento!D249</f>
        <v>MASTRO TRIPLO EM TUBO FERRO GALVANIZADO, ALT (ÚTIL)= 6M (3,80M X 2" + 2,20M X 1 1/2"), INCLUSIVE BASE DE CONCRETO CICLÓPICO</v>
      </c>
      <c r="C1299" s="346"/>
      <c r="D1299" s="346"/>
      <c r="E1299" s="346"/>
      <c r="F1299" s="346"/>
      <c r="G1299" s="346"/>
      <c r="H1299" s="346"/>
      <c r="I1299" s="346"/>
      <c r="J1299" s="346"/>
      <c r="K1299" s="346"/>
      <c r="L1299" s="346"/>
      <c r="M1299" s="347"/>
    </row>
    <row r="1300" spans="1:13" ht="15.75">
      <c r="A1300" s="120"/>
      <c r="B1300" s="121"/>
      <c r="C1300" s="122"/>
      <c r="D1300" s="123"/>
      <c r="E1300" s="123"/>
      <c r="F1300" s="123"/>
      <c r="G1300" s="123"/>
      <c r="H1300" s="123"/>
      <c r="I1300" s="123"/>
      <c r="J1300" s="123"/>
      <c r="K1300" s="123"/>
      <c r="L1300" s="123"/>
      <c r="M1300" s="124"/>
    </row>
    <row r="1301" spans="1:13" ht="15.75">
      <c r="A1301" s="120"/>
      <c r="B1301" s="121"/>
      <c r="C1301" s="122"/>
      <c r="D1301" s="123"/>
      <c r="E1301" s="123"/>
      <c r="F1301" s="123"/>
      <c r="G1301" s="123"/>
      <c r="H1301" s="123"/>
      <c r="I1301" s="123"/>
      <c r="J1301" s="123">
        <v>1</v>
      </c>
      <c r="K1301" s="123"/>
      <c r="L1301" s="123"/>
      <c r="M1301" s="124"/>
    </row>
    <row r="1302" spans="1:13" ht="15.75">
      <c r="A1302" s="120"/>
      <c r="B1302" s="121"/>
      <c r="C1302" s="122"/>
      <c r="D1302" s="123"/>
      <c r="E1302" s="123"/>
      <c r="F1302" s="123"/>
      <c r="G1302" s="123"/>
      <c r="H1302" s="123"/>
      <c r="I1302" s="123"/>
      <c r="J1302" s="123"/>
      <c r="K1302" s="123"/>
      <c r="L1302" s="123"/>
      <c r="M1302" s="124"/>
    </row>
    <row r="1303" spans="1:13" ht="15.75">
      <c r="A1303" s="125"/>
      <c r="B1303" s="126" t="s">
        <v>206</v>
      </c>
      <c r="C1303" s="127"/>
      <c r="D1303" s="126"/>
      <c r="E1303" s="126"/>
      <c r="F1303" s="126"/>
      <c r="G1303" s="127"/>
      <c r="H1303" s="133"/>
      <c r="I1303" s="128"/>
      <c r="J1303" s="127">
        <f>J1301</f>
        <v>1</v>
      </c>
      <c r="K1303" s="128"/>
      <c r="L1303" s="128"/>
      <c r="M1303" s="129" t="s">
        <v>559</v>
      </c>
    </row>
    <row r="1307" spans="1:13" ht="15.75">
      <c r="A1307" s="114" t="str">
        <f>Orçamento!A261</f>
        <v>22.0</v>
      </c>
      <c r="B1307" s="115" t="str">
        <f>Orçamento!D261</f>
        <v>MURO DE FECHAMENTO E ADMINISTRAÇÃO</v>
      </c>
      <c r="C1307" s="116"/>
      <c r="D1307" s="116"/>
      <c r="E1307" s="116"/>
      <c r="F1307" s="116"/>
      <c r="G1307" s="116"/>
      <c r="H1307" s="116"/>
      <c r="I1307" s="116"/>
      <c r="J1307" s="116"/>
      <c r="K1307" s="116"/>
      <c r="L1307" s="116"/>
      <c r="M1307" s="117"/>
    </row>
    <row r="1308" spans="1:13" ht="15.75" customHeight="1">
      <c r="A1308" s="119" t="str">
        <f>Orçamento!A263</f>
        <v>22.1.1</v>
      </c>
      <c r="B1308" s="346" t="str">
        <f>Orçamento!D263</f>
        <v xml:space="preserve">ESCAVAÇÃO MANUAL DE VALA COM PROFUNDIDADE MENOR OU IGUAL A 1,30 M. </v>
      </c>
      <c r="C1308" s="346"/>
      <c r="D1308" s="346"/>
      <c r="E1308" s="346"/>
      <c r="F1308" s="346"/>
      <c r="G1308" s="346"/>
      <c r="H1308" s="346"/>
      <c r="I1308" s="346"/>
      <c r="J1308" s="346"/>
      <c r="K1308" s="346"/>
      <c r="L1308" s="346"/>
      <c r="M1308" s="347"/>
    </row>
    <row r="1309" spans="1:13" ht="15.75">
      <c r="A1309" s="120"/>
      <c r="B1309" s="121"/>
      <c r="C1309" s="122"/>
      <c r="D1309" s="123" t="s">
        <v>736</v>
      </c>
      <c r="E1309" s="123"/>
      <c r="F1309" s="123" t="s">
        <v>735</v>
      </c>
      <c r="G1309" s="123"/>
      <c r="H1309" s="123"/>
      <c r="I1309" s="123"/>
      <c r="J1309" s="123"/>
      <c r="K1309" s="123"/>
      <c r="L1309" s="123"/>
      <c r="M1309" s="124"/>
    </row>
    <row r="1310" spans="1:13" ht="15.75">
      <c r="A1310" s="120"/>
      <c r="B1310" s="121" t="s">
        <v>203</v>
      </c>
      <c r="C1310" s="122">
        <f>138+24+5</f>
        <v>167</v>
      </c>
      <c r="D1310" s="123">
        <v>0.4</v>
      </c>
      <c r="E1310" s="123"/>
      <c r="F1310" s="123">
        <v>0.4</v>
      </c>
      <c r="G1310" s="123"/>
      <c r="H1310" s="123">
        <f>C1310*D1310*F1310</f>
        <v>26.72</v>
      </c>
      <c r="I1310" s="123"/>
      <c r="J1310" s="123"/>
      <c r="K1310" s="123"/>
      <c r="L1310" s="123"/>
      <c r="M1310" s="124"/>
    </row>
    <row r="1311" spans="1:13" ht="15.75">
      <c r="A1311" s="120"/>
      <c r="B1311" s="121"/>
      <c r="C1311" s="122"/>
      <c r="D1311" s="123"/>
      <c r="E1311" s="123"/>
      <c r="F1311" s="123"/>
      <c r="G1311" s="123"/>
      <c r="H1311" s="123"/>
      <c r="I1311" s="123"/>
      <c r="J1311" s="123"/>
      <c r="K1311" s="123"/>
      <c r="L1311" s="123"/>
      <c r="M1311" s="124"/>
    </row>
    <row r="1312" spans="1:13" ht="15.75">
      <c r="A1312" s="120"/>
      <c r="B1312" s="121" t="s">
        <v>205</v>
      </c>
      <c r="C1312" s="122">
        <v>4.3</v>
      </c>
      <c r="D1312" s="123">
        <v>0.15</v>
      </c>
      <c r="E1312" s="123"/>
      <c r="F1312" s="123">
        <v>0.25</v>
      </c>
      <c r="G1312" s="123"/>
      <c r="H1312" s="123">
        <f>C1312*D1312*F1312*K1312</f>
        <v>0.80624999999999991</v>
      </c>
      <c r="I1312" s="123"/>
      <c r="J1312" s="123"/>
      <c r="K1312" s="123">
        <v>5</v>
      </c>
      <c r="L1312" s="123"/>
      <c r="M1312" s="124"/>
    </row>
    <row r="1313" spans="1:13" ht="15.75">
      <c r="A1313" s="120"/>
      <c r="B1313" s="121"/>
      <c r="C1313" s="122">
        <v>24</v>
      </c>
      <c r="D1313" s="123">
        <v>0.15</v>
      </c>
      <c r="E1313" s="123"/>
      <c r="F1313" s="123">
        <v>0.25</v>
      </c>
      <c r="G1313" s="123"/>
      <c r="H1313" s="123">
        <f>C1313*D1313*F1313</f>
        <v>0.89999999999999991</v>
      </c>
      <c r="I1313" s="123"/>
      <c r="J1313" s="123"/>
      <c r="K1313" s="123"/>
      <c r="L1313" s="123"/>
      <c r="M1313" s="124"/>
    </row>
    <row r="1314" spans="1:13" ht="15.75">
      <c r="A1314" s="125"/>
      <c r="B1314" s="126" t="s">
        <v>206</v>
      </c>
      <c r="C1314" s="127"/>
      <c r="D1314" s="126"/>
      <c r="E1314" s="126"/>
      <c r="F1314" s="126"/>
      <c r="G1314" s="127"/>
      <c r="H1314" s="127">
        <f>SUM(H1310:H1313)</f>
        <v>28.426249999999996</v>
      </c>
      <c r="I1314" s="128"/>
      <c r="J1314" s="127"/>
      <c r="K1314" s="128"/>
      <c r="L1314" s="128"/>
      <c r="M1314" s="129" t="s">
        <v>179</v>
      </c>
    </row>
    <row r="1315" spans="1:13">
      <c r="A1315" s="130"/>
      <c r="B1315" s="131"/>
      <c r="C1315" s="131"/>
      <c r="D1315" s="131"/>
      <c r="E1315" s="131"/>
      <c r="F1315" s="131"/>
      <c r="G1315" s="131"/>
      <c r="H1315" s="131"/>
      <c r="I1315" s="131"/>
      <c r="J1315" s="131"/>
    </row>
    <row r="1316" spans="1:13" ht="33.75" customHeight="1">
      <c r="A1316" s="119" t="str">
        <f>Orçamento!A264</f>
        <v>22.1.2</v>
      </c>
      <c r="B1316" s="346" t="str">
        <f>Orçamento!D264</f>
        <v xml:space="preserve"> (COMPOSIÇÃO REPRESENTATIVA) EXECUÇÃO DE ESTRUTURAS DE CONCRETO ARMADO CONVENCIONAL, PARA EDIFICAÇÃO HABITACIONAL MULTIFAMILIAR (PRÉDIO), FCK = 25 MPA.</v>
      </c>
      <c r="C1316" s="346"/>
      <c r="D1316" s="346"/>
      <c r="E1316" s="346"/>
      <c r="F1316" s="346"/>
      <c r="G1316" s="346"/>
      <c r="H1316" s="346"/>
      <c r="I1316" s="346"/>
      <c r="J1316" s="346"/>
      <c r="K1316" s="346"/>
      <c r="L1316" s="346"/>
      <c r="M1316" s="347"/>
    </row>
    <row r="1317" spans="1:13" ht="15.75">
      <c r="A1317" s="120"/>
      <c r="B1317" s="121"/>
      <c r="C1317" s="122"/>
      <c r="D1317" s="123"/>
      <c r="E1317" s="123"/>
      <c r="F1317" s="123"/>
      <c r="G1317" s="123"/>
      <c r="H1317" s="123"/>
      <c r="I1317" s="123"/>
      <c r="J1317" s="123"/>
      <c r="K1317" s="123"/>
      <c r="L1317" s="123"/>
      <c r="M1317" s="124"/>
    </row>
    <row r="1318" spans="1:13" ht="15.75">
      <c r="A1318" s="120"/>
      <c r="B1318" s="121" t="s">
        <v>737</v>
      </c>
      <c r="C1318" s="122">
        <f>C1310</f>
        <v>167</v>
      </c>
      <c r="D1318" s="123">
        <v>0.2</v>
      </c>
      <c r="E1318" s="123"/>
      <c r="F1318" s="123">
        <v>0.2</v>
      </c>
      <c r="G1318" s="123"/>
      <c r="H1318" s="123">
        <f>C1318*D1318*F1318</f>
        <v>6.68</v>
      </c>
      <c r="I1318" s="123"/>
      <c r="J1318" s="123"/>
      <c r="K1318" s="123"/>
      <c r="L1318" s="123"/>
      <c r="M1318" s="124"/>
    </row>
    <row r="1319" spans="1:13" ht="15.75">
      <c r="A1319" s="120"/>
      <c r="B1319" s="121"/>
      <c r="C1319" s="122"/>
      <c r="D1319" s="123"/>
      <c r="E1319" s="123"/>
      <c r="F1319" s="123"/>
      <c r="G1319" s="123"/>
      <c r="H1319" s="123"/>
      <c r="I1319" s="123"/>
      <c r="J1319" s="123"/>
      <c r="K1319" s="123"/>
      <c r="L1319" s="123"/>
      <c r="M1319" s="124"/>
    </row>
    <row r="1320" spans="1:13" ht="15.75">
      <c r="A1320" s="120"/>
      <c r="B1320" s="121" t="s">
        <v>205</v>
      </c>
      <c r="C1320" s="122">
        <v>4.3</v>
      </c>
      <c r="D1320" s="123">
        <v>0.15</v>
      </c>
      <c r="E1320" s="123"/>
      <c r="F1320" s="123">
        <v>0.2</v>
      </c>
      <c r="G1320" s="123"/>
      <c r="H1320" s="123">
        <f>C1320*D1320*F1320*K1320</f>
        <v>0.64499999999999991</v>
      </c>
      <c r="I1320" s="123"/>
      <c r="J1320" s="123"/>
      <c r="K1320" s="123">
        <v>5</v>
      </c>
      <c r="L1320" s="123"/>
      <c r="M1320" s="124"/>
    </row>
    <row r="1321" spans="1:13" ht="15.75">
      <c r="A1321" s="120"/>
      <c r="B1321" s="121"/>
      <c r="C1321" s="122">
        <v>24</v>
      </c>
      <c r="D1321" s="123">
        <v>0.15</v>
      </c>
      <c r="E1321" s="123"/>
      <c r="F1321" s="123">
        <v>0.2</v>
      </c>
      <c r="G1321" s="123"/>
      <c r="H1321" s="123">
        <f t="shared" ref="H1321" si="8">C1321*D1321*F1321</f>
        <v>0.72</v>
      </c>
      <c r="I1321" s="123"/>
      <c r="J1321" s="123"/>
      <c r="K1321" s="123"/>
      <c r="L1321" s="123"/>
      <c r="M1321" s="124"/>
    </row>
    <row r="1322" spans="1:13" ht="15.75">
      <c r="A1322" s="125"/>
      <c r="B1322" s="126" t="s">
        <v>206</v>
      </c>
      <c r="C1322" s="127"/>
      <c r="D1322" s="126"/>
      <c r="E1322" s="126"/>
      <c r="F1322" s="126"/>
      <c r="G1322" s="127"/>
      <c r="H1322" s="132">
        <f>SUM(H1317:H1321)</f>
        <v>8.0449999999999999</v>
      </c>
      <c r="I1322" s="128"/>
      <c r="J1322" s="127"/>
      <c r="K1322" s="128"/>
      <c r="L1322" s="128"/>
      <c r="M1322" s="129" t="s">
        <v>179</v>
      </c>
    </row>
    <row r="1323" spans="1:13">
      <c r="A1323" s="130"/>
      <c r="B1323" s="131"/>
      <c r="C1323" s="131"/>
      <c r="D1323" s="131"/>
      <c r="E1323" s="131"/>
      <c r="F1323" s="131"/>
      <c r="G1323" s="131"/>
      <c r="H1323" s="131"/>
      <c r="I1323" s="131"/>
      <c r="J1323" s="131"/>
    </row>
    <row r="1324" spans="1:13">
      <c r="A1324" s="130"/>
      <c r="B1324" s="131"/>
      <c r="C1324" s="131"/>
      <c r="D1324" s="131"/>
      <c r="E1324" s="131"/>
      <c r="F1324" s="131"/>
      <c r="G1324" s="131"/>
      <c r="H1324" s="131"/>
      <c r="I1324" s="131"/>
      <c r="J1324" s="131"/>
    </row>
    <row r="1325" spans="1:13" ht="15.75">
      <c r="A1325" s="119" t="str">
        <f>Orçamento!A265</f>
        <v>22.1.3</v>
      </c>
      <c r="B1325" s="346" t="str">
        <f>Orçamento!D265</f>
        <v>CONCRETO CICLÓPICO FCK = 15MPA, 30% PEDRA DE MÃO EM VOLUME REAL, INCLUSIVE LANÇAMENTO. ( CONTENÇÃO)</v>
      </c>
      <c r="C1325" s="346"/>
      <c r="D1325" s="346"/>
      <c r="E1325" s="346"/>
      <c r="F1325" s="346"/>
      <c r="G1325" s="346"/>
      <c r="H1325" s="346"/>
      <c r="I1325" s="346"/>
      <c r="J1325" s="346"/>
      <c r="K1325" s="346"/>
      <c r="L1325" s="346"/>
      <c r="M1325" s="347"/>
    </row>
    <row r="1326" spans="1:13" ht="15.75">
      <c r="A1326" s="120"/>
      <c r="B1326" s="121"/>
      <c r="C1326" s="122"/>
      <c r="D1326" s="123"/>
      <c r="E1326" s="123"/>
      <c r="F1326" s="123"/>
      <c r="G1326" s="123"/>
      <c r="H1326" s="123"/>
      <c r="I1326" s="123"/>
      <c r="J1326" s="123"/>
      <c r="K1326" s="123"/>
      <c r="L1326" s="123"/>
      <c r="M1326" s="124"/>
    </row>
    <row r="1327" spans="1:13" ht="15.75">
      <c r="A1327" s="120"/>
      <c r="B1327" s="121" t="s">
        <v>771</v>
      </c>
      <c r="C1327" s="122"/>
      <c r="D1327" s="123">
        <v>49</v>
      </c>
      <c r="E1327" s="123">
        <v>0.4</v>
      </c>
      <c r="F1327" s="123">
        <v>1.5</v>
      </c>
      <c r="G1327" s="123">
        <f>D1327*E1327*F1327</f>
        <v>29.400000000000002</v>
      </c>
      <c r="H1327" s="123"/>
      <c r="I1327" s="123"/>
      <c r="J1327" s="123"/>
      <c r="K1327" s="123"/>
      <c r="L1327" s="123"/>
      <c r="M1327" s="124"/>
    </row>
    <row r="1328" spans="1:13" ht="15.75">
      <c r="A1328" s="120"/>
      <c r="B1328" s="121" t="s">
        <v>772</v>
      </c>
      <c r="C1328" s="122"/>
      <c r="D1328" s="123">
        <v>49</v>
      </c>
      <c r="E1328" s="123">
        <v>0.4</v>
      </c>
      <c r="F1328" s="123">
        <v>0.4</v>
      </c>
      <c r="G1328" s="123">
        <f>D1328*E1328*F1328</f>
        <v>7.8400000000000007</v>
      </c>
      <c r="H1328" s="123"/>
      <c r="I1328" s="123"/>
      <c r="J1328" s="123"/>
      <c r="K1328" s="123"/>
      <c r="L1328" s="123"/>
      <c r="M1328" s="124"/>
    </row>
    <row r="1329" spans="1:13" ht="15.75">
      <c r="A1329" s="120"/>
      <c r="B1329" s="121" t="s">
        <v>738</v>
      </c>
      <c r="C1329" s="122"/>
      <c r="D1329" s="123">
        <v>30</v>
      </c>
      <c r="E1329" s="123">
        <v>0.4</v>
      </c>
      <c r="F1329" s="123">
        <v>0.4</v>
      </c>
      <c r="G1329" s="123">
        <f t="shared" ref="G1329:G1330" si="9">D1329*E1329*F1329</f>
        <v>4.8000000000000007</v>
      </c>
      <c r="H1329" s="123"/>
      <c r="I1329" s="123"/>
      <c r="J1329" s="123"/>
      <c r="K1329" s="123"/>
      <c r="L1329" s="123"/>
      <c r="M1329" s="124"/>
    </row>
    <row r="1330" spans="1:13" ht="15.75">
      <c r="A1330" s="120"/>
      <c r="B1330" s="121" t="s">
        <v>739</v>
      </c>
      <c r="C1330" s="122"/>
      <c r="D1330" s="123">
        <v>40</v>
      </c>
      <c r="E1330" s="123">
        <v>0.4</v>
      </c>
      <c r="F1330" s="123">
        <v>0.4</v>
      </c>
      <c r="G1330" s="123">
        <f t="shared" si="9"/>
        <v>6.4</v>
      </c>
      <c r="H1330" s="123"/>
      <c r="I1330" s="123"/>
      <c r="J1330" s="123"/>
      <c r="K1330" s="123"/>
      <c r="L1330" s="123"/>
      <c r="M1330" s="124"/>
    </row>
    <row r="1331" spans="1:13" ht="15.75">
      <c r="A1331" s="120"/>
      <c r="B1331" s="121"/>
      <c r="C1331" s="122"/>
      <c r="D1331" s="123"/>
      <c r="E1331" s="123"/>
      <c r="F1331" s="123"/>
      <c r="G1331" s="123"/>
      <c r="H1331" s="123"/>
      <c r="I1331" s="123"/>
      <c r="J1331" s="123"/>
      <c r="K1331" s="123"/>
      <c r="L1331" s="123"/>
      <c r="M1331" s="124"/>
    </row>
    <row r="1332" spans="1:13" ht="15.75">
      <c r="A1332" s="120"/>
      <c r="B1332" s="121"/>
      <c r="C1332" s="122"/>
      <c r="D1332" s="123"/>
      <c r="E1332" s="123"/>
      <c r="F1332" s="123"/>
      <c r="G1332" s="123"/>
      <c r="H1332" s="123"/>
      <c r="I1332" s="123"/>
      <c r="J1332" s="123"/>
      <c r="K1332" s="123"/>
      <c r="L1332" s="123"/>
      <c r="M1332" s="124"/>
    </row>
    <row r="1333" spans="1:13" ht="15.75">
      <c r="A1333" s="125"/>
      <c r="B1333" s="126" t="s">
        <v>206</v>
      </c>
      <c r="C1333" s="127"/>
      <c r="D1333" s="126"/>
      <c r="E1333" s="126"/>
      <c r="F1333" s="126"/>
      <c r="G1333" s="127">
        <f>SUM(G1326:G1332)</f>
        <v>48.440000000000005</v>
      </c>
      <c r="H1333" s="133"/>
      <c r="I1333" s="128"/>
      <c r="J1333" s="127"/>
      <c r="K1333" s="128"/>
      <c r="L1333" s="128"/>
      <c r="M1333" s="129" t="s">
        <v>732</v>
      </c>
    </row>
    <row r="1334" spans="1:13" ht="15.75">
      <c r="A1334" s="120"/>
      <c r="B1334" s="134"/>
      <c r="C1334" s="135"/>
      <c r="D1334" s="134"/>
      <c r="E1334" s="134"/>
      <c r="F1334" s="134"/>
      <c r="G1334" s="135"/>
      <c r="I1334" s="136"/>
      <c r="J1334" s="135"/>
      <c r="K1334" s="136"/>
      <c r="L1334" s="136"/>
      <c r="M1334" s="137"/>
    </row>
    <row r="1335" spans="1:13" ht="15.75">
      <c r="A1335" s="114" t="str">
        <f>Orçamento!A266</f>
        <v>22.2</v>
      </c>
      <c r="B1335" s="115" t="str">
        <f>Orçamento!D266</f>
        <v xml:space="preserve">ALVENARIA  </v>
      </c>
      <c r="C1335" s="116"/>
      <c r="D1335" s="116"/>
      <c r="E1335" s="116"/>
      <c r="F1335" s="116"/>
      <c r="G1335" s="116"/>
      <c r="H1335" s="116"/>
      <c r="I1335" s="116"/>
      <c r="J1335" s="116"/>
      <c r="K1335" s="116"/>
      <c r="L1335" s="116"/>
      <c r="M1335" s="117"/>
    </row>
    <row r="1336" spans="1:13" ht="15.75">
      <c r="A1336" s="119" t="str">
        <f>Orçamento!A267</f>
        <v>22.2.1</v>
      </c>
      <c r="B1336" s="346" t="str">
        <f>Orçamento!D267</f>
        <v xml:space="preserve"> SERVIÇO DE ALVENARIA DE VEDAÇÃO DE BLOCOS VAZADOS DE CERÂMICA DE 9X19X19CM (ESPESSURA 9CM), PARA EDIFICAÇÃO HABITACIONAL MULTIFAMILIAR</v>
      </c>
      <c r="C1336" s="346"/>
      <c r="D1336" s="346"/>
      <c r="E1336" s="346"/>
      <c r="F1336" s="346"/>
      <c r="G1336" s="346"/>
      <c r="H1336" s="346"/>
      <c r="I1336" s="346"/>
      <c r="J1336" s="346"/>
      <c r="K1336" s="346"/>
      <c r="L1336" s="346"/>
      <c r="M1336" s="347"/>
    </row>
    <row r="1337" spans="1:13" ht="15.75">
      <c r="A1337" s="120"/>
      <c r="B1337" s="121" t="s">
        <v>203</v>
      </c>
      <c r="C1337" s="122">
        <f>C1310</f>
        <v>167</v>
      </c>
      <c r="E1337" s="123"/>
      <c r="F1337" s="123">
        <v>2.2999999999999998</v>
      </c>
      <c r="G1337" s="123">
        <f>C1337*F1337</f>
        <v>384.09999999999997</v>
      </c>
      <c r="H1337" s="123"/>
      <c r="I1337" s="123"/>
      <c r="J1337" s="123"/>
      <c r="K1337" s="123"/>
      <c r="L1337" s="123"/>
      <c r="M1337" s="124"/>
    </row>
    <row r="1338" spans="1:13" ht="15.75">
      <c r="A1338" s="120"/>
      <c r="B1338" s="121"/>
      <c r="C1338" s="122"/>
      <c r="E1338" s="123"/>
      <c r="F1338" s="123"/>
      <c r="G1338" s="123"/>
      <c r="H1338" s="123"/>
      <c r="I1338" s="123"/>
      <c r="J1338" s="123"/>
      <c r="K1338" s="123"/>
      <c r="L1338" s="123"/>
      <c r="M1338" s="124"/>
    </row>
    <row r="1339" spans="1:13" ht="15.75">
      <c r="A1339" s="120"/>
      <c r="B1339" s="121" t="s">
        <v>204</v>
      </c>
      <c r="C1339" s="122">
        <v>13.6</v>
      </c>
      <c r="E1339" s="123"/>
      <c r="F1339" s="123">
        <v>2.2999999999999998</v>
      </c>
      <c r="G1339" s="123">
        <f>C1339*F1339</f>
        <v>31.279999999999998</v>
      </c>
      <c r="H1339" s="123"/>
      <c r="I1339" s="123"/>
      <c r="J1339" s="123"/>
      <c r="K1339" s="123"/>
      <c r="L1339" s="123"/>
      <c r="M1339" s="124"/>
    </row>
    <row r="1340" spans="1:13" ht="15.75">
      <c r="A1340" s="120"/>
      <c r="B1340" s="121"/>
      <c r="C1340" s="122">
        <v>24.2</v>
      </c>
      <c r="E1340" s="123"/>
      <c r="F1340" s="123">
        <v>1.2</v>
      </c>
      <c r="G1340" s="123">
        <f>C1340*F1340</f>
        <v>29.04</v>
      </c>
      <c r="H1340" s="123"/>
      <c r="I1340" s="123"/>
      <c r="J1340" s="123"/>
      <c r="K1340" s="123"/>
      <c r="L1340" s="123"/>
      <c r="M1340" s="124"/>
    </row>
    <row r="1341" spans="1:13" ht="15.75">
      <c r="A1341" s="120"/>
      <c r="B1341" s="121" t="s">
        <v>205</v>
      </c>
      <c r="C1341" s="122">
        <v>4.3</v>
      </c>
      <c r="E1341" s="123"/>
      <c r="F1341" s="123">
        <v>0.3</v>
      </c>
      <c r="G1341" s="123">
        <f>C1341*F1341</f>
        <v>1.2899999999999998</v>
      </c>
      <c r="H1341" s="123"/>
      <c r="I1341" s="123"/>
      <c r="J1341" s="123"/>
      <c r="K1341" s="123"/>
      <c r="L1341" s="123"/>
      <c r="M1341" s="124"/>
    </row>
    <row r="1342" spans="1:13" ht="15.75">
      <c r="A1342" s="120"/>
      <c r="B1342" s="121"/>
      <c r="C1342" s="122">
        <v>24</v>
      </c>
      <c r="E1342" s="123"/>
      <c r="F1342" s="123">
        <v>0.3</v>
      </c>
      <c r="G1342" s="123">
        <f>C1342*F1342</f>
        <v>7.1999999999999993</v>
      </c>
      <c r="H1342" s="123"/>
      <c r="I1342" s="123"/>
      <c r="J1342" s="123"/>
      <c r="K1342" s="123"/>
      <c r="L1342" s="123"/>
      <c r="M1342" s="124"/>
    </row>
    <row r="1343" spans="1:13" ht="15.75">
      <c r="A1343" s="120"/>
      <c r="B1343" s="121"/>
      <c r="C1343" s="122"/>
      <c r="D1343" s="123"/>
      <c r="E1343" s="123"/>
      <c r="F1343" s="123"/>
      <c r="G1343" s="123"/>
      <c r="H1343" s="123"/>
      <c r="I1343" s="123"/>
      <c r="J1343" s="123"/>
      <c r="K1343" s="123"/>
      <c r="L1343" s="123"/>
      <c r="M1343" s="124"/>
    </row>
    <row r="1344" spans="1:13" ht="15.75">
      <c r="A1344" s="125"/>
      <c r="B1344" s="126" t="s">
        <v>206</v>
      </c>
      <c r="C1344" s="127"/>
      <c r="D1344" s="126"/>
      <c r="E1344" s="126"/>
      <c r="F1344" s="126"/>
      <c r="G1344" s="127">
        <f>SUM(G1337:G1342)</f>
        <v>452.90999999999997</v>
      </c>
      <c r="H1344" s="133"/>
      <c r="I1344" s="128"/>
      <c r="J1344" s="127"/>
      <c r="K1344" s="128"/>
      <c r="L1344" s="128"/>
      <c r="M1344" s="129" t="s">
        <v>187</v>
      </c>
    </row>
    <row r="1345" spans="1:13" ht="15.75">
      <c r="A1345" s="249"/>
      <c r="B1345" s="250"/>
      <c r="C1345" s="251"/>
      <c r="D1345" s="250"/>
      <c r="E1345" s="250"/>
      <c r="F1345" s="250"/>
      <c r="G1345" s="251"/>
      <c r="H1345" s="252"/>
      <c r="I1345" s="253"/>
      <c r="J1345" s="251"/>
      <c r="K1345" s="253"/>
      <c r="L1345" s="253"/>
      <c r="M1345" s="254"/>
    </row>
    <row r="1346" spans="1:13" ht="15.75">
      <c r="A1346" s="119" t="str">
        <f>Orçamento!A268</f>
        <v>22.2.2</v>
      </c>
      <c r="B1346" s="346" t="str">
        <f>Orçamento!D268</f>
        <v>COBOGÓ DE CIMENTO, TIPO "ESCAMA", DIM: 40 X 40CM</v>
      </c>
      <c r="C1346" s="346"/>
      <c r="D1346" s="346"/>
      <c r="E1346" s="346"/>
      <c r="F1346" s="346"/>
      <c r="G1346" s="346"/>
      <c r="H1346" s="346"/>
      <c r="I1346" s="346"/>
      <c r="J1346" s="346"/>
      <c r="K1346" s="346"/>
      <c r="L1346" s="346"/>
      <c r="M1346" s="347"/>
    </row>
    <row r="1347" spans="1:13" ht="15.75">
      <c r="A1347" s="120"/>
      <c r="B1347" s="121"/>
      <c r="C1347" s="122"/>
      <c r="D1347" s="123"/>
      <c r="E1347" s="123"/>
      <c r="F1347" s="123"/>
      <c r="G1347" s="123"/>
      <c r="H1347" s="123"/>
      <c r="I1347" s="123"/>
      <c r="J1347" s="123"/>
      <c r="K1347" s="123"/>
      <c r="L1347" s="123"/>
      <c r="M1347" s="124"/>
    </row>
    <row r="1348" spans="1:13" ht="15.75">
      <c r="A1348" s="120"/>
      <c r="B1348" s="121" t="s">
        <v>204</v>
      </c>
      <c r="C1348" s="122">
        <v>2.4</v>
      </c>
      <c r="D1348" s="123"/>
      <c r="E1348" s="123"/>
      <c r="F1348" s="123">
        <v>0.4</v>
      </c>
      <c r="G1348" s="123">
        <f>C1348*F1348*J1348</f>
        <v>1.92</v>
      </c>
      <c r="H1348" s="123"/>
      <c r="I1348" s="123"/>
      <c r="J1348" s="123">
        <v>2</v>
      </c>
      <c r="K1348" s="123"/>
      <c r="L1348" s="123"/>
      <c r="M1348" s="124"/>
    </row>
    <row r="1349" spans="1:13" ht="15.75">
      <c r="A1349" s="120"/>
      <c r="B1349" s="121"/>
      <c r="C1349" s="122"/>
      <c r="D1349" s="123"/>
      <c r="E1349" s="123"/>
      <c r="F1349" s="123"/>
      <c r="G1349" s="123"/>
      <c r="H1349" s="123"/>
      <c r="I1349" s="123"/>
      <c r="J1349" s="123"/>
      <c r="K1349" s="123"/>
      <c r="L1349" s="123"/>
      <c r="M1349" s="124"/>
    </row>
    <row r="1350" spans="1:13" ht="15.75">
      <c r="A1350" s="125"/>
      <c r="B1350" s="126" t="s">
        <v>206</v>
      </c>
      <c r="C1350" s="127"/>
      <c r="D1350" s="126"/>
      <c r="E1350" s="126"/>
      <c r="F1350" s="126"/>
      <c r="G1350" s="127">
        <f>SUM(G1347:G1349)</f>
        <v>1.92</v>
      </c>
      <c r="H1350" s="133"/>
      <c r="I1350" s="128"/>
      <c r="J1350" s="127"/>
      <c r="K1350" s="128"/>
      <c r="L1350" s="128"/>
      <c r="M1350" s="129" t="s">
        <v>187</v>
      </c>
    </row>
    <row r="1351" spans="1:13" ht="15.75">
      <c r="A1351" s="114" t="str">
        <f>Orçamento!A269</f>
        <v>22.3</v>
      </c>
      <c r="B1351" s="115" t="str">
        <f>Orçamento!D269</f>
        <v>SUPRAESTRUTURA</v>
      </c>
      <c r="C1351" s="116"/>
      <c r="D1351" s="116"/>
      <c r="E1351" s="116"/>
      <c r="F1351" s="116"/>
      <c r="G1351" s="116"/>
      <c r="H1351" s="116"/>
      <c r="I1351" s="116"/>
      <c r="J1351" s="116"/>
      <c r="K1351" s="116"/>
      <c r="L1351" s="116"/>
      <c r="M1351" s="117"/>
    </row>
    <row r="1352" spans="1:13" ht="36" customHeight="1">
      <c r="A1352" s="119" t="str">
        <f>Orçamento!A270</f>
        <v>22.3.1</v>
      </c>
      <c r="B1352" s="346" t="str">
        <f>Orçamento!D270</f>
        <v xml:space="preserve"> (COMPOSIÇÃO REPRESENTATIVA) EXECUÇÃO DE ESTRUTURAS DE CONCRETO ARMADO CONVENCIONAL, PARA EDIFICAÇÃO HABITACIONAL MULTIFAMILIAR (PRÉDIO), FCK = 25 MPA.</v>
      </c>
      <c r="C1352" s="346"/>
      <c r="D1352" s="346"/>
      <c r="E1352" s="346"/>
      <c r="F1352" s="346"/>
      <c r="G1352" s="346"/>
      <c r="H1352" s="346"/>
      <c r="I1352" s="346"/>
      <c r="J1352" s="346"/>
      <c r="K1352" s="346"/>
      <c r="L1352" s="346"/>
      <c r="M1352" s="347"/>
    </row>
    <row r="1353" spans="1:13" ht="15.75">
      <c r="A1353" s="120"/>
      <c r="B1353" s="121" t="s">
        <v>773</v>
      </c>
      <c r="C1353" s="122">
        <v>0.3</v>
      </c>
      <c r="D1353" s="123">
        <v>0.15</v>
      </c>
      <c r="E1353" s="123"/>
      <c r="F1353" s="123">
        <v>4</v>
      </c>
      <c r="G1353" s="123"/>
      <c r="H1353" s="123">
        <f>C1353*D1353*F1353*K1353</f>
        <v>2.88</v>
      </c>
      <c r="I1353" s="123"/>
      <c r="J1353" s="123"/>
      <c r="K1353" s="123">
        <v>16</v>
      </c>
      <c r="L1353" s="123"/>
      <c r="M1353" s="124"/>
    </row>
    <row r="1354" spans="1:13" ht="15.75">
      <c r="A1354" s="120"/>
      <c r="B1354" s="121" t="s">
        <v>774</v>
      </c>
      <c r="C1354" s="122">
        <v>0.3</v>
      </c>
      <c r="D1354" s="123">
        <v>0.15</v>
      </c>
      <c r="E1354" s="123"/>
      <c r="F1354" s="123">
        <v>3</v>
      </c>
      <c r="G1354" s="123"/>
      <c r="H1354" s="123">
        <f>C1354*D1354*F1354*K1354</f>
        <v>2.16</v>
      </c>
      <c r="I1354" s="123"/>
      <c r="J1354" s="123"/>
      <c r="K1354" s="123">
        <v>16</v>
      </c>
      <c r="L1354" s="123"/>
      <c r="M1354" s="124"/>
    </row>
    <row r="1355" spans="1:13" ht="15.75">
      <c r="A1355" s="120"/>
      <c r="B1355" s="121" t="s">
        <v>741</v>
      </c>
      <c r="C1355" s="122">
        <v>0.3</v>
      </c>
      <c r="D1355" s="123">
        <v>0.15</v>
      </c>
      <c r="E1355" s="123"/>
      <c r="F1355" s="123">
        <v>2.8</v>
      </c>
      <c r="G1355" s="123"/>
      <c r="H1355" s="123">
        <f>C1355*D1355*F1355*K1355</f>
        <v>1.6379999999999999</v>
      </c>
      <c r="I1355" s="123"/>
      <c r="J1355" s="123"/>
      <c r="K1355" s="123">
        <v>13</v>
      </c>
      <c r="L1355" s="123"/>
      <c r="M1355" s="124"/>
    </row>
    <row r="1356" spans="1:13" ht="15.75">
      <c r="A1356" s="120"/>
      <c r="B1356" s="121" t="s">
        <v>738</v>
      </c>
      <c r="C1356" s="122">
        <v>0.3</v>
      </c>
      <c r="D1356" s="123">
        <v>0.15</v>
      </c>
      <c r="E1356" s="123"/>
      <c r="F1356" s="123">
        <v>2.8</v>
      </c>
      <c r="G1356" s="123"/>
      <c r="H1356" s="123">
        <f>C1356*D1356*F1356*K1356</f>
        <v>0.63</v>
      </c>
      <c r="I1356" s="123"/>
      <c r="J1356" s="123"/>
      <c r="K1356" s="123">
        <v>5</v>
      </c>
      <c r="L1356" s="123"/>
      <c r="M1356" s="124"/>
    </row>
    <row r="1357" spans="1:13" ht="15.75">
      <c r="A1357" s="120"/>
      <c r="B1357" s="121" t="s">
        <v>740</v>
      </c>
      <c r="C1357" s="122">
        <v>0.2</v>
      </c>
      <c r="D1357" s="123">
        <v>0.15</v>
      </c>
      <c r="E1357" s="123"/>
      <c r="F1357" s="123">
        <f>C1318</f>
        <v>167</v>
      </c>
      <c r="G1357" s="123"/>
      <c r="H1357" s="123">
        <f>C1357*D1357*F1357</f>
        <v>5.01</v>
      </c>
      <c r="I1357" s="123"/>
      <c r="J1357" s="123"/>
      <c r="K1357" s="123"/>
      <c r="L1357" s="123"/>
      <c r="M1357" s="124"/>
    </row>
    <row r="1358" spans="1:13" ht="15.75">
      <c r="A1358" s="120"/>
      <c r="B1358" s="121"/>
      <c r="C1358" s="122"/>
      <c r="D1358" s="123"/>
      <c r="E1358" s="123"/>
      <c r="F1358" s="123"/>
      <c r="G1358" s="123"/>
      <c r="H1358" s="123"/>
      <c r="I1358" s="123"/>
      <c r="J1358" s="123"/>
      <c r="K1358" s="123"/>
      <c r="L1358" s="123"/>
      <c r="M1358" s="124"/>
    </row>
    <row r="1359" spans="1:13" ht="15.75">
      <c r="A1359" s="125"/>
      <c r="B1359" s="126" t="s">
        <v>206</v>
      </c>
      <c r="C1359" s="127"/>
      <c r="D1359" s="126"/>
      <c r="E1359" s="126"/>
      <c r="F1359" s="126"/>
      <c r="G1359" s="127"/>
      <c r="H1359" s="127">
        <f>SUM(H1353:H1358)</f>
        <v>12.318</v>
      </c>
      <c r="I1359" s="128"/>
      <c r="J1359" s="127"/>
      <c r="K1359" s="128"/>
      <c r="L1359" s="128"/>
      <c r="M1359" s="129" t="s">
        <v>179</v>
      </c>
    </row>
    <row r="1360" spans="1:13">
      <c r="A1360" s="130"/>
      <c r="B1360" s="131"/>
      <c r="C1360" s="131"/>
      <c r="D1360" s="131"/>
      <c r="E1360" s="131"/>
      <c r="F1360" s="131"/>
      <c r="G1360" s="131"/>
      <c r="H1360" s="131"/>
      <c r="I1360" s="131"/>
      <c r="J1360" s="131"/>
    </row>
    <row r="1361" spans="1:13">
      <c r="A1361" s="130"/>
      <c r="B1361" s="131"/>
      <c r="C1361" s="131"/>
      <c r="D1361" s="131"/>
      <c r="E1361" s="131"/>
      <c r="F1361" s="131"/>
      <c r="G1361" s="131"/>
      <c r="H1361" s="131"/>
      <c r="I1361" s="131"/>
      <c r="J1361" s="131"/>
    </row>
    <row r="1362" spans="1:13" ht="15.75">
      <c r="A1362" s="114" t="str">
        <f>Orçamento!A271</f>
        <v>22.4</v>
      </c>
      <c r="B1362" s="115" t="str">
        <f>Orçamento!D271</f>
        <v xml:space="preserve">PISO </v>
      </c>
      <c r="C1362" s="116"/>
      <c r="D1362" s="116"/>
      <c r="E1362" s="116"/>
      <c r="F1362" s="116"/>
      <c r="G1362" s="116"/>
      <c r="H1362" s="116"/>
      <c r="I1362" s="116"/>
      <c r="J1362" s="116"/>
      <c r="K1362" s="116"/>
      <c r="L1362" s="116"/>
      <c r="M1362" s="117"/>
    </row>
    <row r="1363" spans="1:13">
      <c r="A1363" s="130"/>
      <c r="B1363" s="131"/>
      <c r="C1363" s="131"/>
      <c r="D1363" s="131"/>
      <c r="E1363" s="131"/>
      <c r="F1363" s="131"/>
      <c r="G1363" s="131"/>
      <c r="H1363" s="131"/>
      <c r="I1363" s="131"/>
      <c r="J1363" s="131"/>
    </row>
    <row r="1364" spans="1:13" ht="15.75">
      <c r="A1364" s="119" t="str">
        <f>Orçamento!A272</f>
        <v>22.4.1</v>
      </c>
      <c r="B1364" s="346" t="str">
        <f>Orçamento!D272</f>
        <v xml:space="preserve">CONTRAPISO EM ARGAMASSA TRAÇO 1:4 (CIMENTO E AREIA), PREPARO MANUAL, APLICADO EM ÁREAS SECAS SOBRE LAJE, NÃO ADERIDO, ESPESSURA 5CM. </v>
      </c>
      <c r="C1364" s="346"/>
      <c r="D1364" s="346"/>
      <c r="E1364" s="346"/>
      <c r="F1364" s="346"/>
      <c r="G1364" s="346"/>
      <c r="H1364" s="346"/>
      <c r="I1364" s="346"/>
      <c r="J1364" s="346"/>
      <c r="K1364" s="346"/>
      <c r="L1364" s="346"/>
      <c r="M1364" s="347"/>
    </row>
    <row r="1365" spans="1:13" ht="15.75">
      <c r="A1365" s="120"/>
      <c r="B1365" s="121"/>
      <c r="C1365" s="122"/>
      <c r="D1365" s="123"/>
      <c r="E1365" s="123"/>
      <c r="F1365" s="123"/>
      <c r="G1365" s="123"/>
      <c r="H1365" s="123"/>
      <c r="I1365" s="123"/>
      <c r="J1365" s="123"/>
      <c r="K1365" s="123"/>
      <c r="L1365" s="123"/>
      <c r="M1365" s="124"/>
    </row>
    <row r="1366" spans="1:13" ht="15.75">
      <c r="A1366" s="120"/>
      <c r="B1366" s="121"/>
      <c r="C1366" s="122"/>
      <c r="D1366" s="123"/>
      <c r="E1366" s="123"/>
      <c r="F1366" s="123"/>
      <c r="G1366" s="123"/>
      <c r="H1366" s="123"/>
      <c r="I1366" s="123"/>
      <c r="J1366" s="123"/>
      <c r="K1366" s="123"/>
      <c r="L1366" s="123"/>
      <c r="M1366" s="124"/>
    </row>
    <row r="1367" spans="1:13" ht="15.75">
      <c r="A1367" s="120"/>
      <c r="B1367" s="121" t="s">
        <v>204</v>
      </c>
      <c r="C1367" s="122"/>
      <c r="D1367" s="123"/>
      <c r="E1367" s="123"/>
      <c r="F1367" s="123"/>
      <c r="G1367" s="123">
        <v>10.5</v>
      </c>
      <c r="H1367" s="123"/>
      <c r="I1367" s="123"/>
      <c r="J1367" s="123"/>
      <c r="K1367" s="123"/>
      <c r="L1367" s="123"/>
      <c r="M1367" s="124"/>
    </row>
    <row r="1368" spans="1:13" ht="15.75">
      <c r="A1368" s="120"/>
      <c r="B1368" s="121"/>
      <c r="C1368" s="122"/>
      <c r="D1368" s="123"/>
      <c r="E1368" s="123"/>
      <c r="F1368" s="123"/>
      <c r="G1368" s="123">
        <v>16.5</v>
      </c>
      <c r="H1368" s="123"/>
      <c r="I1368" s="123"/>
      <c r="J1368" s="123"/>
      <c r="K1368" s="123"/>
      <c r="L1368" s="123"/>
      <c r="M1368" s="124"/>
    </row>
    <row r="1369" spans="1:13" ht="15.75">
      <c r="A1369" s="120"/>
      <c r="B1369" s="121"/>
      <c r="C1369" s="122"/>
      <c r="D1369" s="123"/>
      <c r="E1369" s="123"/>
      <c r="F1369" s="123"/>
      <c r="G1369" s="123"/>
      <c r="H1369" s="123"/>
      <c r="I1369" s="123"/>
      <c r="J1369" s="123"/>
      <c r="K1369" s="123"/>
      <c r="L1369" s="123"/>
      <c r="M1369" s="124"/>
    </row>
    <row r="1370" spans="1:13" ht="15.75">
      <c r="A1370" s="120"/>
      <c r="B1370" s="121"/>
      <c r="C1370" s="122"/>
      <c r="D1370" s="123"/>
      <c r="E1370" s="123"/>
      <c r="F1370" s="123"/>
      <c r="G1370" s="123"/>
      <c r="H1370" s="123"/>
      <c r="I1370" s="123"/>
      <c r="J1370" s="123"/>
      <c r="K1370" s="123"/>
      <c r="L1370" s="123"/>
      <c r="M1370" s="124"/>
    </row>
    <row r="1371" spans="1:13" ht="15.75">
      <c r="A1371" s="125"/>
      <c r="B1371" s="126" t="s">
        <v>206</v>
      </c>
      <c r="C1371" s="127"/>
      <c r="D1371" s="126"/>
      <c r="E1371" s="126"/>
      <c r="F1371" s="126"/>
      <c r="G1371" s="127">
        <f>SUM(G1365:G1368)</f>
        <v>27</v>
      </c>
      <c r="H1371" s="127"/>
      <c r="I1371" s="128"/>
      <c r="J1371" s="128"/>
      <c r="K1371" s="128"/>
      <c r="L1371" s="128"/>
      <c r="M1371" s="129" t="s">
        <v>187</v>
      </c>
    </row>
    <row r="1372" spans="1:13" ht="15">
      <c r="A1372" s="130"/>
      <c r="B1372" s="138"/>
      <c r="C1372" s="131"/>
      <c r="D1372" s="131"/>
      <c r="E1372" s="131"/>
      <c r="F1372" s="131"/>
      <c r="G1372" s="131"/>
      <c r="H1372" s="131"/>
      <c r="I1372" s="131"/>
      <c r="J1372" s="131"/>
    </row>
    <row r="1373" spans="1:13" ht="15.75">
      <c r="A1373" s="119" t="str">
        <f>Orçamento!A273</f>
        <v>22.4.2</v>
      </c>
      <c r="B1373" s="346" t="str">
        <f>Orçamento!D273</f>
        <v>PISO ALTA RESISTÊNCIA 12 MM, COR CINZA, COM JUNTAS PLÁSTICAS, POLIMENTO ATÉ O ESMERIL 400 E ENCERAMENTO, EXCLUSIVE ARGAMASSA DE REGULARIZAÇÃO, APLICADO</v>
      </c>
      <c r="C1373" s="346"/>
      <c r="D1373" s="346"/>
      <c r="E1373" s="346"/>
      <c r="F1373" s="346"/>
      <c r="G1373" s="346"/>
      <c r="H1373" s="346"/>
      <c r="I1373" s="346"/>
      <c r="J1373" s="346"/>
      <c r="K1373" s="346"/>
      <c r="L1373" s="346"/>
      <c r="M1373" s="347"/>
    </row>
    <row r="1374" spans="1:13" ht="15.75">
      <c r="A1374" s="120"/>
      <c r="B1374" s="121" t="s">
        <v>204</v>
      </c>
      <c r="C1374" s="122"/>
      <c r="D1374" s="123"/>
      <c r="E1374" s="123"/>
      <c r="F1374" s="123"/>
      <c r="G1374" s="123">
        <v>10.5</v>
      </c>
      <c r="H1374" s="123"/>
      <c r="I1374" s="123"/>
      <c r="J1374" s="123"/>
      <c r="K1374" s="123"/>
      <c r="L1374" s="123"/>
      <c r="M1374" s="124"/>
    </row>
    <row r="1375" spans="1:13" ht="15.75">
      <c r="A1375" s="120"/>
      <c r="B1375" s="121"/>
      <c r="C1375" s="122"/>
      <c r="D1375" s="123"/>
      <c r="E1375" s="123"/>
      <c r="F1375" s="123"/>
      <c r="G1375" s="123">
        <v>16.5</v>
      </c>
      <c r="H1375" s="123"/>
      <c r="I1375" s="123"/>
      <c r="J1375" s="123"/>
      <c r="K1375" s="123"/>
      <c r="L1375" s="123"/>
      <c r="M1375" s="124"/>
    </row>
    <row r="1376" spans="1:13" ht="15.75">
      <c r="A1376" s="120"/>
      <c r="B1376" s="121"/>
      <c r="C1376" s="122"/>
      <c r="D1376" s="123"/>
      <c r="E1376" s="123"/>
      <c r="F1376" s="123"/>
      <c r="G1376" s="123"/>
      <c r="H1376" s="123"/>
      <c r="I1376" s="123"/>
      <c r="J1376" s="123"/>
      <c r="K1376" s="123"/>
      <c r="L1376" s="123"/>
      <c r="M1376" s="124"/>
    </row>
    <row r="1377" spans="1:13" ht="15.75">
      <c r="A1377" s="125"/>
      <c r="B1377" s="126" t="s">
        <v>206</v>
      </c>
      <c r="C1377" s="127"/>
      <c r="D1377" s="126"/>
      <c r="E1377" s="126"/>
      <c r="F1377" s="126"/>
      <c r="G1377" s="127">
        <f>SUM(G1374:G1376)</f>
        <v>27</v>
      </c>
      <c r="H1377" s="133"/>
      <c r="I1377" s="128"/>
      <c r="J1377" s="128"/>
      <c r="K1377" s="128"/>
      <c r="L1377" s="128"/>
      <c r="M1377" s="129" t="s">
        <v>187</v>
      </c>
    </row>
    <row r="1380" spans="1:13" ht="15.75">
      <c r="A1380" s="119" t="str">
        <f>Orçamento!A274</f>
        <v>22.4.3</v>
      </c>
      <c r="B1380" s="346" t="str">
        <f>Orçamento!D274</f>
        <v>PISO EM CONCRETO 20 MPA PREPARO MECÂNICO, ESPESSURA 7CM.</v>
      </c>
      <c r="C1380" s="346"/>
      <c r="D1380" s="346"/>
      <c r="E1380" s="346"/>
      <c r="F1380" s="346"/>
      <c r="G1380" s="346"/>
      <c r="H1380" s="346"/>
      <c r="I1380" s="346"/>
      <c r="J1380" s="346"/>
      <c r="K1380" s="346"/>
      <c r="L1380" s="346"/>
      <c r="M1380" s="347"/>
    </row>
    <row r="1381" spans="1:13" ht="15.75">
      <c r="A1381" s="120"/>
      <c r="B1381" s="121" t="s">
        <v>547</v>
      </c>
      <c r="C1381" s="122"/>
      <c r="D1381" s="123"/>
      <c r="E1381" s="123"/>
      <c r="F1381" s="123"/>
      <c r="G1381" s="123">
        <v>123.43</v>
      </c>
      <c r="H1381" s="123"/>
      <c r="I1381" s="123"/>
      <c r="J1381" s="123"/>
      <c r="K1381" s="123"/>
      <c r="L1381" s="123"/>
      <c r="M1381" s="124"/>
    </row>
    <row r="1382" spans="1:13" ht="15.75">
      <c r="A1382" s="120"/>
      <c r="B1382" s="121" t="s">
        <v>775</v>
      </c>
      <c r="C1382" s="122"/>
      <c r="D1382" s="123"/>
      <c r="E1382" s="123"/>
      <c r="F1382" s="123"/>
      <c r="G1382" s="123">
        <v>168</v>
      </c>
      <c r="H1382" s="123"/>
      <c r="I1382" s="123"/>
      <c r="J1382" s="123"/>
      <c r="K1382" s="123"/>
      <c r="L1382" s="123"/>
      <c r="M1382" s="124"/>
    </row>
    <row r="1383" spans="1:13" ht="15.75">
      <c r="A1383" s="120"/>
      <c r="B1383" s="121"/>
      <c r="C1383" s="122"/>
      <c r="D1383" s="123"/>
      <c r="E1383" s="123"/>
      <c r="F1383" s="123"/>
      <c r="G1383" s="123"/>
      <c r="H1383" s="123"/>
      <c r="I1383" s="123"/>
      <c r="J1383" s="123"/>
      <c r="K1383" s="123"/>
      <c r="L1383" s="123"/>
      <c r="M1383" s="124"/>
    </row>
    <row r="1384" spans="1:13" ht="15.75">
      <c r="A1384" s="125"/>
      <c r="B1384" s="126" t="s">
        <v>206</v>
      </c>
      <c r="C1384" s="127"/>
      <c r="D1384" s="126"/>
      <c r="E1384" s="126"/>
      <c r="F1384" s="126"/>
      <c r="G1384" s="127">
        <f>SUM(G1381:G1383)</f>
        <v>291.43</v>
      </c>
      <c r="H1384" s="133"/>
      <c r="I1384" s="128"/>
      <c r="J1384" s="128"/>
      <c r="K1384" s="128"/>
      <c r="L1384" s="128"/>
      <c r="M1384" s="129" t="s">
        <v>187</v>
      </c>
    </row>
    <row r="1386" spans="1:13" ht="15.75">
      <c r="A1386" s="119" t="str">
        <f>Orçamento!A275</f>
        <v>22.4.4</v>
      </c>
      <c r="B1386" s="346" t="str">
        <f>Orçamento!D275</f>
        <v xml:space="preserve">EXECUÇÃO DE PAVIMENTO EM PARALELEPÍPEDOS, REJUNTAMENTO COM ARGAMASSA TRAÇO 1:3 (CIMENTO E AREIA). </v>
      </c>
      <c r="C1386" s="346"/>
      <c r="D1386" s="346"/>
      <c r="E1386" s="346"/>
      <c r="F1386" s="346"/>
      <c r="G1386" s="346"/>
      <c r="H1386" s="346"/>
      <c r="I1386" s="346"/>
      <c r="J1386" s="346"/>
      <c r="K1386" s="346"/>
      <c r="L1386" s="346"/>
      <c r="M1386" s="347"/>
    </row>
    <row r="1387" spans="1:13" ht="15.75">
      <c r="A1387" s="120"/>
      <c r="B1387" s="121"/>
      <c r="C1387" s="122"/>
      <c r="D1387" s="123"/>
      <c r="E1387" s="123"/>
      <c r="F1387" s="123"/>
      <c r="G1387" s="123"/>
      <c r="H1387" s="123"/>
      <c r="I1387" s="123"/>
      <c r="J1387" s="123"/>
      <c r="K1387" s="123"/>
      <c r="L1387" s="123"/>
      <c r="M1387" s="124"/>
    </row>
    <row r="1388" spans="1:13" ht="15.75">
      <c r="A1388" s="120"/>
      <c r="B1388" s="121" t="s">
        <v>561</v>
      </c>
      <c r="C1388" s="122"/>
      <c r="D1388" s="123"/>
      <c r="E1388" s="123"/>
      <c r="F1388" s="123"/>
      <c r="G1388" s="123">
        <v>80.53</v>
      </c>
      <c r="H1388" s="123"/>
      <c r="I1388" s="123"/>
      <c r="J1388" s="123"/>
      <c r="K1388" s="123"/>
      <c r="L1388" s="123"/>
      <c r="M1388" s="124"/>
    </row>
    <row r="1389" spans="1:13" ht="15.75">
      <c r="A1389" s="120"/>
      <c r="B1389" s="121"/>
      <c r="C1389" s="122"/>
      <c r="D1389" s="123"/>
      <c r="E1389" s="123"/>
      <c r="F1389" s="123"/>
      <c r="G1389" s="123"/>
      <c r="H1389" s="123"/>
      <c r="I1389" s="123"/>
      <c r="J1389" s="123"/>
      <c r="K1389" s="123"/>
      <c r="L1389" s="123"/>
      <c r="M1389" s="124"/>
    </row>
    <row r="1390" spans="1:13" ht="15.75">
      <c r="A1390" s="125"/>
      <c r="B1390" s="126" t="s">
        <v>206</v>
      </c>
      <c r="C1390" s="127"/>
      <c r="D1390" s="126"/>
      <c r="E1390" s="126"/>
      <c r="F1390" s="126"/>
      <c r="G1390" s="127">
        <f>SUM(G1388:G1389)</f>
        <v>80.53</v>
      </c>
      <c r="H1390" s="133"/>
      <c r="I1390" s="128"/>
      <c r="J1390" s="128"/>
      <c r="K1390" s="128"/>
      <c r="L1390" s="128"/>
      <c r="M1390" s="129" t="s">
        <v>187</v>
      </c>
    </row>
    <row r="1392" spans="1:13" ht="15.75">
      <c r="A1392" s="114" t="str">
        <f>Orçamento!A277</f>
        <v>22.5</v>
      </c>
      <c r="B1392" s="115" t="str">
        <f>Orçamento!D277</f>
        <v xml:space="preserve">ESQUADRIAS PORTAS </v>
      </c>
      <c r="C1392" s="116"/>
      <c r="D1392" s="116"/>
      <c r="E1392" s="116"/>
      <c r="F1392" s="116"/>
      <c r="G1392" s="116"/>
      <c r="H1392" s="116"/>
      <c r="I1392" s="116"/>
      <c r="J1392" s="116"/>
      <c r="K1392" s="116"/>
      <c r="L1392" s="116"/>
      <c r="M1392" s="117"/>
    </row>
    <row r="1393" spans="1:13" ht="15.75">
      <c r="A1393" s="119" t="str">
        <f>Orçamento!A278</f>
        <v>22.5.1</v>
      </c>
      <c r="B1393" s="346" t="str">
        <f>Orçamento!D278</f>
        <v>KIT DE PORTA DE MADEIRA PARA PINTURA, SEMI-OCA (LEVE OU MÉDIA), PADRÃO POPULAR, 90X210CM, ESPESSURA DE 3,5CM, ITENS INCLUSOS: DOBRADIÇAS, MONTAGEM E INSTALAÇÃO DO BATENTE, FECHADURA COM EXECUÇÃO DO FURO - FORNECIMENTO E INSTALAÇÃO.</v>
      </c>
      <c r="C1393" s="346"/>
      <c r="D1393" s="346"/>
      <c r="E1393" s="346"/>
      <c r="F1393" s="346"/>
      <c r="G1393" s="346"/>
      <c r="H1393" s="346"/>
      <c r="I1393" s="346"/>
      <c r="J1393" s="346"/>
      <c r="K1393" s="346"/>
      <c r="L1393" s="346"/>
      <c r="M1393" s="347"/>
    </row>
    <row r="1394" spans="1:13" ht="15.75">
      <c r="A1394" s="120"/>
      <c r="B1394" s="121"/>
      <c r="C1394" s="122"/>
      <c r="D1394" s="123"/>
      <c r="E1394" s="123"/>
      <c r="F1394" s="123"/>
      <c r="G1394" s="123"/>
      <c r="H1394" s="123"/>
      <c r="I1394" s="123"/>
      <c r="J1394" s="123">
        <v>1</v>
      </c>
      <c r="K1394" s="123"/>
      <c r="L1394" s="123"/>
      <c r="M1394" s="124"/>
    </row>
    <row r="1395" spans="1:13" ht="15.75">
      <c r="A1395" s="120"/>
      <c r="B1395" s="121"/>
      <c r="C1395" s="122"/>
      <c r="D1395" s="123"/>
      <c r="E1395" s="123"/>
      <c r="F1395" s="123"/>
      <c r="G1395" s="123"/>
      <c r="H1395" s="123"/>
      <c r="I1395" s="123"/>
      <c r="J1395" s="123"/>
      <c r="K1395" s="123"/>
      <c r="L1395" s="123"/>
      <c r="M1395" s="124"/>
    </row>
    <row r="1396" spans="1:13" ht="15.75">
      <c r="A1396" s="120"/>
      <c r="B1396" s="121"/>
      <c r="C1396" s="122"/>
      <c r="D1396" s="123"/>
      <c r="E1396" s="123"/>
      <c r="F1396" s="123"/>
      <c r="G1396" s="123"/>
      <c r="H1396" s="123"/>
      <c r="I1396" s="123"/>
      <c r="J1396" s="123"/>
      <c r="K1396" s="123"/>
      <c r="L1396" s="123"/>
      <c r="M1396" s="124"/>
    </row>
    <row r="1397" spans="1:13" ht="15.75">
      <c r="A1397" s="125"/>
      <c r="B1397" s="126" t="s">
        <v>206</v>
      </c>
      <c r="C1397" s="127"/>
      <c r="D1397" s="126"/>
      <c r="E1397" s="126"/>
      <c r="F1397" s="126"/>
      <c r="G1397" s="127"/>
      <c r="H1397" s="127"/>
      <c r="I1397" s="128"/>
      <c r="J1397" s="126">
        <f>J1394</f>
        <v>1</v>
      </c>
      <c r="K1397" s="128"/>
      <c r="L1397" s="128"/>
      <c r="M1397" s="129" t="s">
        <v>190</v>
      </c>
    </row>
    <row r="1398" spans="1:13">
      <c r="A1398" s="130"/>
      <c r="B1398" s="131"/>
      <c r="C1398" s="131"/>
      <c r="D1398" s="131"/>
      <c r="E1398" s="131"/>
      <c r="F1398" s="131"/>
      <c r="G1398" s="131"/>
      <c r="H1398" s="131"/>
      <c r="I1398" s="131"/>
      <c r="J1398" s="131"/>
    </row>
    <row r="1399" spans="1:13" ht="15.75">
      <c r="A1399" s="119" t="str">
        <f>Orçamento!A279</f>
        <v>22.5.2</v>
      </c>
      <c r="B1399" s="346" t="str">
        <f>Orçamento!D279</f>
        <v>PORTAO DE CORRER EM GRADIL FIXO DE BARRA DE FERRO CHATA DE 3 X 1/4" NA VERTICAL, SEM REQUADRO, ACABAMENTO NATURAL, COM TRILHOS E ROLDANAS</v>
      </c>
      <c r="C1399" s="346"/>
      <c r="D1399" s="346"/>
      <c r="E1399" s="346"/>
      <c r="F1399" s="346"/>
      <c r="G1399" s="346"/>
      <c r="H1399" s="346"/>
      <c r="I1399" s="346"/>
      <c r="J1399" s="346"/>
      <c r="K1399" s="346"/>
      <c r="L1399" s="346"/>
      <c r="M1399" s="347"/>
    </row>
    <row r="1400" spans="1:13" ht="15.75">
      <c r="A1400" s="120"/>
      <c r="B1400" s="121"/>
      <c r="C1400" s="122"/>
      <c r="D1400" s="123"/>
      <c r="E1400" s="123"/>
      <c r="F1400" s="123"/>
      <c r="G1400" s="123"/>
      <c r="H1400" s="123"/>
      <c r="I1400" s="123"/>
      <c r="J1400" s="123"/>
      <c r="K1400" s="123"/>
      <c r="L1400" s="123"/>
      <c r="M1400" s="124"/>
    </row>
    <row r="1401" spans="1:13" ht="15.75">
      <c r="A1401" s="120"/>
      <c r="B1401" s="121"/>
      <c r="C1401" s="122">
        <v>5</v>
      </c>
      <c r="D1401" s="123"/>
      <c r="E1401" s="123"/>
      <c r="F1401" s="123">
        <v>2.5</v>
      </c>
      <c r="G1401" s="123">
        <f>C1401*F1401</f>
        <v>12.5</v>
      </c>
      <c r="H1401" s="123"/>
      <c r="I1401" s="123"/>
      <c r="J1401" s="123"/>
      <c r="K1401" s="123"/>
      <c r="L1401" s="123"/>
      <c r="M1401" s="124"/>
    </row>
    <row r="1402" spans="1:13" ht="15.75">
      <c r="A1402" s="120"/>
      <c r="B1402" s="121"/>
      <c r="C1402" s="122"/>
      <c r="D1402" s="123"/>
      <c r="E1402" s="123"/>
      <c r="F1402" s="123"/>
      <c r="G1402" s="123"/>
      <c r="H1402" s="123"/>
      <c r="I1402" s="123"/>
      <c r="J1402" s="123"/>
      <c r="K1402" s="123"/>
      <c r="L1402" s="123"/>
      <c r="M1402" s="124"/>
    </row>
    <row r="1403" spans="1:13" ht="15.75">
      <c r="A1403" s="125"/>
      <c r="B1403" s="126" t="s">
        <v>206</v>
      </c>
      <c r="C1403" s="127"/>
      <c r="D1403" s="126"/>
      <c r="E1403" s="126"/>
      <c r="F1403" s="126"/>
      <c r="G1403" s="127">
        <f>G1401</f>
        <v>12.5</v>
      </c>
      <c r="H1403" s="127"/>
      <c r="I1403" s="128"/>
      <c r="J1403" s="126"/>
      <c r="K1403" s="128"/>
      <c r="L1403" s="128"/>
      <c r="M1403" s="129" t="s">
        <v>187</v>
      </c>
    </row>
    <row r="1404" spans="1:13">
      <c r="A1404" s="130"/>
      <c r="B1404" s="131"/>
      <c r="C1404" s="131"/>
      <c r="D1404" s="131"/>
      <c r="E1404" s="131"/>
      <c r="F1404" s="131"/>
      <c r="G1404" s="131"/>
      <c r="H1404" s="131"/>
      <c r="I1404" s="131"/>
      <c r="J1404" s="131"/>
    </row>
    <row r="1405" spans="1:13" ht="15.75">
      <c r="A1405" s="114" t="str">
        <f>Orçamento!A281</f>
        <v>22.6</v>
      </c>
      <c r="B1405" s="115" t="str">
        <f>Orçamento!D281</f>
        <v>REVESTIMENTOS EM PAREDES</v>
      </c>
      <c r="C1405" s="116"/>
      <c r="D1405" s="116"/>
      <c r="E1405" s="116"/>
      <c r="F1405" s="116"/>
      <c r="G1405" s="116"/>
      <c r="H1405" s="116"/>
      <c r="I1405" s="116"/>
      <c r="J1405" s="116"/>
      <c r="K1405" s="116"/>
      <c r="L1405" s="116"/>
      <c r="M1405" s="117"/>
    </row>
    <row r="1406" spans="1:13" ht="15.75">
      <c r="A1406" s="119" t="str">
        <f>Orçamento!A282</f>
        <v>22.6.1</v>
      </c>
      <c r="B1406" s="346" t="str">
        <f>Orçamento!D282</f>
        <v>CHAPISCO APLICADO EM ALVENARIA (COM PRESENÇA DE VÃOS) E ESTRUTURAS DE CONCRETO DE FACHADA, COM COLHER DE PEDREIRO. ARGAMASSA TRAÇO 1:3 COM PREPARO EM BETONEIRA 400L.</v>
      </c>
      <c r="C1406" s="346"/>
      <c r="D1406" s="346"/>
      <c r="E1406" s="346"/>
      <c r="F1406" s="346"/>
      <c r="G1406" s="346"/>
      <c r="H1406" s="346"/>
      <c r="I1406" s="346"/>
      <c r="J1406" s="346"/>
      <c r="K1406" s="346"/>
      <c r="L1406" s="346"/>
      <c r="M1406" s="347"/>
    </row>
    <row r="1407" spans="1:13" ht="15.75">
      <c r="A1407" s="120"/>
      <c r="B1407" s="121"/>
      <c r="C1407" s="122"/>
      <c r="D1407" s="123"/>
      <c r="E1407" s="123"/>
      <c r="F1407" s="123"/>
      <c r="G1407" s="123"/>
      <c r="H1407" s="123"/>
      <c r="I1407" s="123"/>
      <c r="J1407" s="123"/>
      <c r="K1407" s="123"/>
      <c r="L1407" s="123"/>
      <c r="M1407" s="124"/>
    </row>
    <row r="1408" spans="1:13" ht="15.75">
      <c r="A1408" s="120"/>
      <c r="B1408" s="121" t="s">
        <v>203</v>
      </c>
      <c r="C1408" s="122">
        <v>175</v>
      </c>
      <c r="E1408" s="123"/>
      <c r="F1408" s="123">
        <v>2.5</v>
      </c>
      <c r="G1408" s="123">
        <f>C1408*F1408*J1408</f>
        <v>875</v>
      </c>
      <c r="H1408" s="123"/>
      <c r="I1408" s="123"/>
      <c r="J1408" s="123">
        <v>2</v>
      </c>
      <c r="K1408" s="123"/>
      <c r="L1408" s="123"/>
      <c r="M1408" s="124"/>
    </row>
    <row r="1409" spans="1:13" ht="15.75">
      <c r="A1409" s="120"/>
      <c r="B1409" s="121"/>
      <c r="C1409" s="122"/>
      <c r="E1409" s="123"/>
      <c r="F1409" s="123"/>
      <c r="G1409" s="123"/>
      <c r="H1409" s="123"/>
      <c r="I1409" s="123"/>
      <c r="J1409" s="123"/>
      <c r="K1409" s="123"/>
      <c r="L1409" s="123"/>
      <c r="M1409" s="124"/>
    </row>
    <row r="1410" spans="1:13" ht="15.75">
      <c r="A1410" s="120"/>
      <c r="B1410" s="121" t="s">
        <v>204</v>
      </c>
      <c r="C1410" s="122">
        <v>13.6</v>
      </c>
      <c r="E1410" s="123"/>
      <c r="F1410" s="123">
        <v>2.5</v>
      </c>
      <c r="G1410" s="123">
        <f t="shared" ref="G1410:G1413" si="10">C1410*F1410*J1410</f>
        <v>68</v>
      </c>
      <c r="H1410" s="123"/>
      <c r="I1410" s="123"/>
      <c r="J1410" s="123">
        <v>2</v>
      </c>
      <c r="K1410" s="123"/>
      <c r="L1410" s="123"/>
      <c r="M1410" s="124"/>
    </row>
    <row r="1411" spans="1:13" ht="15.75">
      <c r="A1411" s="120"/>
      <c r="B1411" s="121"/>
      <c r="C1411" s="122">
        <v>24.2</v>
      </c>
      <c r="E1411" s="123"/>
      <c r="F1411" s="123">
        <v>1.2</v>
      </c>
      <c r="G1411" s="123">
        <f t="shared" si="10"/>
        <v>58.08</v>
      </c>
      <c r="H1411" s="123"/>
      <c r="I1411" s="123"/>
      <c r="J1411" s="123">
        <v>2</v>
      </c>
      <c r="K1411" s="123"/>
      <c r="L1411" s="123"/>
      <c r="M1411" s="124"/>
    </row>
    <row r="1412" spans="1:13" ht="15.75">
      <c r="A1412" s="120"/>
      <c r="B1412" s="121" t="s">
        <v>205</v>
      </c>
      <c r="C1412" s="122">
        <v>4.3</v>
      </c>
      <c r="E1412" s="123"/>
      <c r="F1412" s="123">
        <v>0.3</v>
      </c>
      <c r="G1412" s="123">
        <f t="shared" si="10"/>
        <v>2.5799999999999996</v>
      </c>
      <c r="H1412" s="123"/>
      <c r="I1412" s="123"/>
      <c r="J1412" s="123">
        <v>2</v>
      </c>
      <c r="K1412" s="123"/>
      <c r="L1412" s="123"/>
      <c r="M1412" s="124"/>
    </row>
    <row r="1413" spans="1:13" ht="15.75">
      <c r="A1413" s="120"/>
      <c r="B1413" s="121"/>
      <c r="C1413" s="122">
        <v>24</v>
      </c>
      <c r="E1413" s="123"/>
      <c r="F1413" s="123">
        <v>0.3</v>
      </c>
      <c r="G1413" s="123">
        <f t="shared" si="10"/>
        <v>14.399999999999999</v>
      </c>
      <c r="H1413" s="123"/>
      <c r="I1413" s="123"/>
      <c r="J1413" s="123">
        <v>2</v>
      </c>
      <c r="K1413" s="123"/>
      <c r="L1413" s="123"/>
      <c r="M1413" s="124"/>
    </row>
    <row r="1414" spans="1:13" ht="15.75">
      <c r="A1414" s="120"/>
      <c r="B1414" s="121"/>
      <c r="C1414" s="122"/>
      <c r="D1414" s="123"/>
      <c r="E1414" s="123"/>
      <c r="F1414" s="123"/>
      <c r="G1414" s="123"/>
      <c r="H1414" s="123"/>
      <c r="I1414" s="123"/>
      <c r="J1414" s="123"/>
      <c r="K1414" s="123"/>
      <c r="L1414" s="123"/>
      <c r="M1414" s="124"/>
    </row>
    <row r="1415" spans="1:13" ht="15.75">
      <c r="A1415" s="125"/>
      <c r="B1415" s="126" t="s">
        <v>206</v>
      </c>
      <c r="C1415" s="127"/>
      <c r="D1415" s="126"/>
      <c r="E1415" s="126"/>
      <c r="F1415" s="126"/>
      <c r="G1415" s="139">
        <f>SUM(G1408:G1413)</f>
        <v>1018.0600000000001</v>
      </c>
      <c r="H1415" s="127"/>
      <c r="I1415" s="128"/>
      <c r="J1415" s="128"/>
      <c r="K1415" s="128"/>
      <c r="L1415" s="128"/>
      <c r="M1415" s="129" t="s">
        <v>187</v>
      </c>
    </row>
    <row r="1417" spans="1:13" ht="15.75">
      <c r="A1417" s="119" t="str">
        <f>Orçamento!A283</f>
        <v>22.6.2</v>
      </c>
      <c r="B1417" s="346" t="str">
        <f>Orçamento!D283</f>
        <v xml:space="preserve">EMBOÇO OU MASSA ÚNICA EM ARGAMASSA TRAÇO 1:2:8, PREPARO MECÂNICO COM BETONEIRA 400 L, APLICADA MANUALMENTE EM PANOS CEGOS DE FACHADA (SEM PRESENÇA DE VÃOS), ESPESSURA DE 25 MM. </v>
      </c>
      <c r="C1417" s="346"/>
      <c r="D1417" s="346"/>
      <c r="E1417" s="346"/>
      <c r="F1417" s="346"/>
      <c r="G1417" s="346"/>
      <c r="H1417" s="346"/>
      <c r="I1417" s="346"/>
      <c r="J1417" s="346"/>
      <c r="K1417" s="346"/>
      <c r="L1417" s="346"/>
      <c r="M1417" s="347"/>
    </row>
    <row r="1418" spans="1:13" ht="15.75">
      <c r="A1418" s="120"/>
      <c r="B1418" s="121"/>
      <c r="C1418" s="122"/>
      <c r="D1418" s="123"/>
      <c r="E1418" s="123"/>
      <c r="F1418" s="123"/>
      <c r="G1418" s="123"/>
      <c r="H1418" s="123"/>
      <c r="I1418" s="123"/>
      <c r="J1418" s="123"/>
      <c r="K1418" s="123"/>
      <c r="L1418" s="123"/>
      <c r="M1418" s="124"/>
    </row>
    <row r="1419" spans="1:13" ht="15.75">
      <c r="A1419" s="120"/>
      <c r="B1419" s="121"/>
      <c r="C1419" s="122"/>
      <c r="D1419" s="123"/>
      <c r="E1419" s="123"/>
      <c r="F1419" s="123"/>
      <c r="G1419" s="123"/>
      <c r="H1419" s="123"/>
      <c r="I1419" s="123"/>
      <c r="J1419" s="123"/>
      <c r="K1419" s="123"/>
      <c r="L1419" s="123"/>
      <c r="M1419" s="124"/>
    </row>
    <row r="1420" spans="1:13" ht="15.75">
      <c r="A1420" s="125"/>
      <c r="B1420" s="126" t="s">
        <v>206</v>
      </c>
      <c r="C1420" s="127"/>
      <c r="D1420" s="126"/>
      <c r="E1420" s="126"/>
      <c r="F1420" s="126"/>
      <c r="G1420" s="139">
        <f>G1415</f>
        <v>1018.0600000000001</v>
      </c>
      <c r="H1420" s="127"/>
      <c r="I1420" s="128"/>
      <c r="J1420" s="128"/>
      <c r="K1420" s="128"/>
      <c r="L1420" s="128"/>
      <c r="M1420" s="129" t="s">
        <v>186</v>
      </c>
    </row>
    <row r="1422" spans="1:13" ht="15.75">
      <c r="A1422" s="119" t="str">
        <f>Orçamento!A284</f>
        <v>22.6.3</v>
      </c>
      <c r="B1422" s="346" t="str">
        <f>Orçamento!D284</f>
        <v>GRADIL EM FERRO FIXADO EM VÃOS DE JANELAS, FORMADO POR BARRAS CHATAS DE 25X4,8 MM.</v>
      </c>
      <c r="C1422" s="346"/>
      <c r="D1422" s="346"/>
      <c r="E1422" s="346"/>
      <c r="F1422" s="346"/>
      <c r="G1422" s="346"/>
      <c r="H1422" s="346"/>
      <c r="I1422" s="346"/>
      <c r="J1422" s="346"/>
      <c r="K1422" s="346"/>
      <c r="L1422" s="346"/>
      <c r="M1422" s="347"/>
    </row>
    <row r="1423" spans="1:13" ht="15.75">
      <c r="A1423" s="120"/>
      <c r="B1423" s="121"/>
      <c r="C1423" s="122"/>
      <c r="D1423" s="123"/>
      <c r="E1423" s="123"/>
      <c r="F1423" s="123"/>
      <c r="G1423" s="123"/>
      <c r="H1423" s="123"/>
      <c r="I1423" s="123"/>
      <c r="J1423" s="123"/>
      <c r="K1423" s="123"/>
      <c r="L1423" s="123"/>
      <c r="M1423" s="124"/>
    </row>
    <row r="1424" spans="1:13" ht="15.75">
      <c r="A1424" s="120"/>
      <c r="B1424" s="121" t="s">
        <v>207</v>
      </c>
      <c r="C1424" s="122">
        <v>5</v>
      </c>
      <c r="D1424" s="123"/>
      <c r="E1424" s="123"/>
      <c r="F1424" s="123">
        <v>2</v>
      </c>
      <c r="G1424" s="123">
        <f>C1424*F1424*K1424</f>
        <v>20</v>
      </c>
      <c r="H1424" s="123"/>
      <c r="I1424" s="123"/>
      <c r="J1424" s="123"/>
      <c r="K1424" s="123">
        <v>2</v>
      </c>
      <c r="L1424" s="123"/>
      <c r="M1424" s="124"/>
    </row>
    <row r="1425" spans="1:13" ht="15.75">
      <c r="A1425" s="120"/>
      <c r="B1425" s="121"/>
      <c r="C1425" s="122"/>
      <c r="D1425" s="123"/>
      <c r="E1425" s="123"/>
      <c r="F1425" s="123"/>
      <c r="G1425" s="123"/>
      <c r="H1425" s="123"/>
      <c r="I1425" s="123"/>
      <c r="J1425" s="123"/>
      <c r="K1425" s="123"/>
      <c r="L1425" s="123"/>
      <c r="M1425" s="124"/>
    </row>
    <row r="1426" spans="1:13" ht="15.75">
      <c r="A1426" s="125"/>
      <c r="B1426" s="126" t="s">
        <v>206</v>
      </c>
      <c r="C1426" s="127"/>
      <c r="D1426" s="126"/>
      <c r="E1426" s="126"/>
      <c r="F1426" s="126"/>
      <c r="G1426" s="127">
        <f>G1424</f>
        <v>20</v>
      </c>
      <c r="H1426" s="133"/>
      <c r="I1426" s="128"/>
      <c r="J1426" s="128"/>
      <c r="K1426" s="128"/>
      <c r="L1426" s="128"/>
      <c r="M1426" s="129" t="s">
        <v>186</v>
      </c>
    </row>
    <row r="1428" spans="1:13" ht="15.75">
      <c r="A1428" s="119" t="str">
        <f>Orçamento!A285</f>
        <v>22.6.4</v>
      </c>
      <c r="B1428" s="346" t="str">
        <f>Orçamento!D285</f>
        <v>REVESTIMENTO CERÂMICO PARA PAREDE, 10 X 10 CM, TECNOGRES, LINHA BRILHANTE, REF. BR10060 OU SIMILAR, APLICADO COM ARGAMASSA INDUSTRIALIZADA AC-III, REJUNTADO, EXCLUSIVE REGULARIZAÇÃO DE BASE OU EMBOÇO - REV 04</v>
      </c>
      <c r="C1428" s="346"/>
      <c r="D1428" s="346"/>
      <c r="E1428" s="346"/>
      <c r="F1428" s="346"/>
      <c r="G1428" s="346"/>
      <c r="H1428" s="346"/>
      <c r="I1428" s="346"/>
      <c r="J1428" s="346"/>
      <c r="K1428" s="346"/>
      <c r="L1428" s="346"/>
      <c r="M1428" s="347"/>
    </row>
    <row r="1429" spans="1:13" ht="15.75">
      <c r="A1429" s="120"/>
      <c r="B1429" s="121"/>
      <c r="C1429" s="122"/>
      <c r="D1429" s="123"/>
      <c r="E1429" s="123"/>
      <c r="F1429" s="123"/>
      <c r="G1429" s="123"/>
      <c r="H1429" s="123"/>
      <c r="I1429" s="123"/>
      <c r="J1429" s="123"/>
      <c r="K1429" s="123"/>
      <c r="L1429" s="123"/>
      <c r="M1429" s="124"/>
    </row>
    <row r="1430" spans="1:13" ht="15.75">
      <c r="A1430" s="120"/>
      <c r="B1430" s="121" t="s">
        <v>207</v>
      </c>
      <c r="C1430" s="122">
        <v>3.65</v>
      </c>
      <c r="D1430" s="123"/>
      <c r="E1430" s="123"/>
      <c r="F1430" s="123">
        <v>2.5</v>
      </c>
      <c r="G1430" s="123">
        <f>C1430*F1430</f>
        <v>9.125</v>
      </c>
      <c r="H1430" s="123"/>
      <c r="I1430" s="123"/>
      <c r="J1430" s="123"/>
      <c r="K1430" s="123"/>
      <c r="L1430" s="123"/>
      <c r="M1430" s="124"/>
    </row>
    <row r="1431" spans="1:13" ht="15.75">
      <c r="A1431" s="120"/>
      <c r="B1431" s="121"/>
      <c r="C1431" s="122"/>
      <c r="D1431" s="123"/>
      <c r="E1431" s="123"/>
      <c r="F1431" s="123"/>
      <c r="G1431" s="123"/>
      <c r="H1431" s="123"/>
      <c r="I1431" s="123"/>
      <c r="J1431" s="123"/>
      <c r="K1431" s="123"/>
      <c r="L1431" s="123"/>
      <c r="M1431" s="124"/>
    </row>
    <row r="1432" spans="1:13" ht="15.75">
      <c r="A1432" s="125"/>
      <c r="B1432" s="126" t="s">
        <v>206</v>
      </c>
      <c r="C1432" s="127"/>
      <c r="D1432" s="126"/>
      <c r="E1432" s="126"/>
      <c r="F1432" s="126"/>
      <c r="G1432" s="127">
        <f>G1430</f>
        <v>9.125</v>
      </c>
      <c r="H1432" s="133"/>
      <c r="I1432" s="128"/>
      <c r="J1432" s="128"/>
      <c r="K1432" s="128"/>
      <c r="L1432" s="128"/>
      <c r="M1432" s="129" t="s">
        <v>186</v>
      </c>
    </row>
    <row r="1435" spans="1:13" ht="15.75">
      <c r="A1435" s="114" t="str">
        <f>Orçamento!A287</f>
        <v>22.7</v>
      </c>
      <c r="B1435" s="115" t="str">
        <f>Orçamento!D287</f>
        <v>PINTURA</v>
      </c>
      <c r="C1435" s="116"/>
      <c r="D1435" s="116"/>
      <c r="E1435" s="116"/>
      <c r="F1435" s="116"/>
      <c r="G1435" s="116"/>
      <c r="H1435" s="116"/>
      <c r="I1435" s="116"/>
      <c r="J1435" s="116"/>
      <c r="K1435" s="116"/>
      <c r="L1435" s="116"/>
      <c r="M1435" s="117"/>
    </row>
    <row r="1436" spans="1:13" ht="15.75">
      <c r="A1436" s="119" t="str">
        <f>Orçamento!A288</f>
        <v>22.7.1</v>
      </c>
      <c r="B1436" s="346" t="str">
        <f>Orçamento!D288</f>
        <v xml:space="preserve">APLICAÇÃO MANUAL DE MASSA ACRÍLICA EM PAREDES EXTERNAS DE CASAS, DUAS DEMÃOS. </v>
      </c>
      <c r="C1436" s="346"/>
      <c r="D1436" s="346"/>
      <c r="E1436" s="346"/>
      <c r="F1436" s="346"/>
      <c r="G1436" s="346"/>
      <c r="H1436" s="346"/>
      <c r="I1436" s="346"/>
      <c r="J1436" s="346"/>
      <c r="K1436" s="346"/>
      <c r="L1436" s="346"/>
      <c r="M1436" s="347"/>
    </row>
    <row r="1437" spans="1:13" ht="15.75">
      <c r="A1437" s="120"/>
      <c r="B1437" s="121"/>
      <c r="C1437" s="122"/>
      <c r="E1437" s="123"/>
      <c r="F1437" s="123"/>
      <c r="G1437" s="123"/>
      <c r="H1437" s="123"/>
      <c r="I1437" s="123"/>
      <c r="J1437" s="123"/>
      <c r="K1437" s="123"/>
      <c r="L1437" s="123"/>
      <c r="M1437" s="124"/>
    </row>
    <row r="1438" spans="1:13" ht="15.75">
      <c r="A1438" s="120"/>
      <c r="B1438" s="121"/>
      <c r="C1438" s="122">
        <v>29.4</v>
      </c>
      <c r="E1438" s="123"/>
      <c r="F1438" s="123">
        <v>1.5</v>
      </c>
      <c r="G1438" s="123">
        <f>C1438*F1438</f>
        <v>44.099999999999994</v>
      </c>
      <c r="H1438" s="123"/>
      <c r="I1438" s="123"/>
      <c r="J1438" s="123">
        <v>2</v>
      </c>
      <c r="K1438" s="123"/>
      <c r="L1438" s="123"/>
      <c r="M1438" s="124"/>
    </row>
    <row r="1439" spans="1:13" ht="15.75">
      <c r="A1439" s="120"/>
      <c r="B1439" s="121" t="s">
        <v>204</v>
      </c>
      <c r="C1439" s="122">
        <v>13.6</v>
      </c>
      <c r="E1439" s="123"/>
      <c r="F1439" s="123">
        <v>2.5</v>
      </c>
      <c r="G1439" s="123">
        <f>C1439*F1439</f>
        <v>34</v>
      </c>
      <c r="H1439" s="123"/>
      <c r="I1439" s="123"/>
      <c r="J1439" s="123">
        <v>2</v>
      </c>
      <c r="K1439" s="123"/>
      <c r="L1439" s="123"/>
      <c r="M1439" s="124"/>
    </row>
    <row r="1440" spans="1:13" ht="15.75">
      <c r="A1440" s="120"/>
      <c r="B1440" s="121"/>
      <c r="C1440" s="122">
        <v>24.2</v>
      </c>
      <c r="E1440" s="123"/>
      <c r="F1440" s="123">
        <v>1.2</v>
      </c>
      <c r="G1440" s="123">
        <f>C1440*F1440</f>
        <v>29.04</v>
      </c>
      <c r="H1440" s="123"/>
      <c r="I1440" s="123"/>
      <c r="J1440" s="123"/>
      <c r="K1440" s="123"/>
      <c r="L1440" s="123"/>
      <c r="M1440" s="124"/>
    </row>
    <row r="1441" spans="1:13" ht="15.75">
      <c r="A1441" s="120"/>
      <c r="B1441" s="121"/>
      <c r="C1441" s="122"/>
      <c r="D1441" s="123"/>
      <c r="E1441" s="123"/>
      <c r="F1441" s="123"/>
      <c r="G1441" s="123"/>
      <c r="H1441" s="123"/>
      <c r="I1441" s="123"/>
      <c r="J1441" s="123"/>
      <c r="K1441" s="123"/>
      <c r="L1441" s="123"/>
      <c r="M1441" s="124"/>
    </row>
    <row r="1442" spans="1:13" ht="15.75">
      <c r="A1442" s="125"/>
      <c r="B1442" s="126" t="s">
        <v>206</v>
      </c>
      <c r="C1442" s="127"/>
      <c r="D1442" s="126"/>
      <c r="E1442" s="126"/>
      <c r="F1442" s="126"/>
      <c r="G1442" s="139">
        <f>SUM(G1437:G1441)</f>
        <v>107.13999999999999</v>
      </c>
      <c r="H1442" s="133"/>
      <c r="I1442" s="128"/>
      <c r="J1442" s="128"/>
      <c r="K1442" s="128"/>
      <c r="L1442" s="128"/>
      <c r="M1442" s="129" t="s">
        <v>186</v>
      </c>
    </row>
    <row r="1444" spans="1:13" ht="15.75">
      <c r="A1444" s="119" t="str">
        <f>Orçamento!A289</f>
        <v>22.7.2</v>
      </c>
      <c r="B1444" s="346" t="str">
        <f>Orçamento!D289</f>
        <v>APLICAÇÃO MANUAL DE PINTURA COM TINTA LÁTEX ACRÍLICA EM PAREDES, DUAS DEMÃOS.</v>
      </c>
      <c r="C1444" s="346"/>
      <c r="D1444" s="346"/>
      <c r="E1444" s="346"/>
      <c r="F1444" s="346"/>
      <c r="G1444" s="346"/>
      <c r="H1444" s="346"/>
      <c r="I1444" s="346"/>
      <c r="J1444" s="346"/>
      <c r="K1444" s="346"/>
      <c r="L1444" s="346"/>
      <c r="M1444" s="347"/>
    </row>
    <row r="1445" spans="1:13" ht="15.75">
      <c r="A1445" s="120"/>
      <c r="B1445" s="121"/>
      <c r="C1445" s="122"/>
      <c r="D1445" s="123"/>
      <c r="E1445" s="123"/>
      <c r="F1445" s="123"/>
      <c r="G1445" s="123"/>
      <c r="H1445" s="123"/>
      <c r="I1445" s="123"/>
      <c r="J1445" s="123"/>
      <c r="K1445" s="123"/>
      <c r="L1445" s="123"/>
      <c r="M1445" s="124"/>
    </row>
    <row r="1446" spans="1:13" ht="15.75">
      <c r="A1446" s="120"/>
      <c r="B1446" s="121"/>
      <c r="C1446" s="122"/>
      <c r="D1446" s="123"/>
      <c r="E1446" s="123"/>
      <c r="F1446" s="123"/>
      <c r="G1446" s="123">
        <f>G1420</f>
        <v>1018.0600000000001</v>
      </c>
      <c r="H1446" s="123"/>
      <c r="I1446" s="123"/>
      <c r="J1446" s="123"/>
      <c r="K1446" s="123"/>
      <c r="L1446" s="123"/>
      <c r="M1446" s="124"/>
    </row>
    <row r="1447" spans="1:13" ht="15.75">
      <c r="A1447" s="120"/>
      <c r="B1447" s="121"/>
      <c r="C1447" s="122"/>
      <c r="D1447" s="123"/>
      <c r="E1447" s="123"/>
      <c r="F1447" s="123"/>
      <c r="G1447" s="123"/>
      <c r="H1447" s="123"/>
      <c r="I1447" s="123"/>
      <c r="J1447" s="123"/>
      <c r="K1447" s="123"/>
      <c r="L1447" s="123"/>
      <c r="M1447" s="124"/>
    </row>
    <row r="1448" spans="1:13" ht="15.75">
      <c r="A1448" s="125"/>
      <c r="B1448" s="126" t="s">
        <v>206</v>
      </c>
      <c r="C1448" s="127"/>
      <c r="D1448" s="126"/>
      <c r="E1448" s="126"/>
      <c r="F1448" s="126"/>
      <c r="G1448" s="139">
        <f>G1446</f>
        <v>1018.0600000000001</v>
      </c>
      <c r="H1448" s="133"/>
      <c r="I1448" s="128"/>
      <c r="J1448" s="128"/>
      <c r="K1448" s="128"/>
      <c r="L1448" s="128"/>
      <c r="M1448" s="129" t="s">
        <v>186</v>
      </c>
    </row>
    <row r="1450" spans="1:13" ht="15.75">
      <c r="A1450" s="119" t="str">
        <f>Orçamento!A290</f>
        <v>22.7.3</v>
      </c>
      <c r="B1450" s="346" t="str">
        <f>Orçamento!D290</f>
        <v xml:space="preserve">PINTURA COM TINTA ALQUÍDICA DE ACABAMENTO (ESMALTE SINTÉTICO ACETINADO) APLICADA A ROLO OU PINCEL SOBRE SUPERFÍCIES METÁLICAS (EXCETO PERFIL) EXECUTADO EM OBRA (02 DEMÃOS). </v>
      </c>
      <c r="C1450" s="346"/>
      <c r="D1450" s="346"/>
      <c r="E1450" s="346"/>
      <c r="F1450" s="346"/>
      <c r="G1450" s="346"/>
      <c r="H1450" s="346"/>
      <c r="I1450" s="346"/>
      <c r="J1450" s="346"/>
      <c r="K1450" s="346"/>
      <c r="L1450" s="346"/>
      <c r="M1450" s="347"/>
    </row>
    <row r="1451" spans="1:13" ht="15.75">
      <c r="A1451" s="120"/>
      <c r="B1451" s="121"/>
      <c r="C1451" s="122"/>
      <c r="D1451" s="123"/>
      <c r="E1451" s="123"/>
      <c r="F1451" s="123"/>
      <c r="G1451" s="123"/>
      <c r="H1451" s="123"/>
      <c r="I1451" s="123"/>
      <c r="J1451" s="123"/>
      <c r="K1451" s="123"/>
      <c r="L1451" s="123"/>
      <c r="M1451" s="124"/>
    </row>
    <row r="1452" spans="1:13" ht="15.75">
      <c r="A1452" s="120"/>
      <c r="B1452" s="121"/>
      <c r="C1452" s="122">
        <v>5</v>
      </c>
      <c r="D1452" s="123"/>
      <c r="E1452" s="123"/>
      <c r="F1452" s="123">
        <v>2</v>
      </c>
      <c r="G1452" s="123">
        <f>C1452*F1452*J1452</f>
        <v>60</v>
      </c>
      <c r="H1452" s="123"/>
      <c r="I1452" s="123"/>
      <c r="J1452" s="123">
        <v>6</v>
      </c>
      <c r="K1452" s="123"/>
      <c r="L1452" s="123"/>
      <c r="M1452" s="124"/>
    </row>
    <row r="1453" spans="1:13" ht="15.75">
      <c r="A1453" s="120"/>
      <c r="B1453" s="121"/>
      <c r="C1453" s="122"/>
      <c r="D1453" s="123"/>
      <c r="E1453" s="123"/>
      <c r="F1453" s="123"/>
      <c r="G1453" s="123"/>
      <c r="H1453" s="123"/>
      <c r="I1453" s="123"/>
      <c r="J1453" s="123"/>
      <c r="K1453" s="123"/>
      <c r="L1453" s="123"/>
      <c r="M1453" s="124"/>
    </row>
    <row r="1454" spans="1:13" ht="15.75">
      <c r="A1454" s="125"/>
      <c r="B1454" s="126" t="s">
        <v>206</v>
      </c>
      <c r="C1454" s="127"/>
      <c r="D1454" s="126"/>
      <c r="E1454" s="126"/>
      <c r="F1454" s="126"/>
      <c r="G1454" s="139">
        <f>G1452</f>
        <v>60</v>
      </c>
      <c r="H1454" s="133"/>
      <c r="I1454" s="128"/>
      <c r="J1454" s="128"/>
      <c r="K1454" s="128"/>
      <c r="L1454" s="128"/>
      <c r="M1454" s="129" t="s">
        <v>186</v>
      </c>
    </row>
    <row r="1456" spans="1:13" ht="15.75">
      <c r="A1456" s="114" t="str">
        <f>Orçamento!A292</f>
        <v>22.8</v>
      </c>
      <c r="B1456" s="115" t="str">
        <f>Orçamento!D292</f>
        <v>COBERTA</v>
      </c>
      <c r="C1456" s="116"/>
      <c r="D1456" s="116"/>
      <c r="E1456" s="116"/>
      <c r="F1456" s="116"/>
      <c r="G1456" s="116"/>
      <c r="H1456" s="116"/>
      <c r="I1456" s="116"/>
      <c r="J1456" s="116"/>
      <c r="K1456" s="116"/>
      <c r="L1456" s="116"/>
      <c r="M1456" s="117"/>
    </row>
    <row r="1457" spans="1:13" ht="15.75">
      <c r="A1457" s="119" t="str">
        <f>Orçamento!A293</f>
        <v>22.8.1</v>
      </c>
      <c r="B1457" s="346" t="str">
        <f>Orçamento!D293</f>
        <v>TRAMA DE MADEIRA COMPOSTA POR TERÇAS PARA TELHADOS DE ATÉ 2 ÁGUAS PARA TELHA ESTRUTURAL DE FIBROCIMENTO, INCLUSO TRANSPORTE VERTICAL.</v>
      </c>
      <c r="C1457" s="346"/>
      <c r="D1457" s="346"/>
      <c r="E1457" s="346"/>
      <c r="F1457" s="346"/>
      <c r="G1457" s="346"/>
      <c r="H1457" s="346"/>
      <c r="I1457" s="346"/>
      <c r="J1457" s="346"/>
      <c r="K1457" s="346"/>
      <c r="L1457" s="346"/>
      <c r="M1457" s="347"/>
    </row>
    <row r="1458" spans="1:13" ht="15.75">
      <c r="A1458" s="120"/>
      <c r="B1458" s="121" t="s">
        <v>206</v>
      </c>
      <c r="C1458" s="122"/>
      <c r="D1458" s="123"/>
      <c r="E1458" s="123"/>
      <c r="F1458" s="123"/>
      <c r="G1458" s="123">
        <v>27</v>
      </c>
      <c r="H1458" s="123"/>
      <c r="I1458" s="123"/>
      <c r="J1458" s="123"/>
      <c r="K1458" s="123"/>
      <c r="L1458" s="123"/>
      <c r="M1458" s="124"/>
    </row>
    <row r="1459" spans="1:13" ht="15.75">
      <c r="A1459" s="120"/>
      <c r="B1459" s="121"/>
      <c r="C1459" s="122"/>
      <c r="D1459" s="123"/>
      <c r="E1459" s="123"/>
      <c r="F1459" s="123"/>
      <c r="G1459" s="123"/>
      <c r="H1459" s="123"/>
      <c r="I1459" s="123"/>
      <c r="J1459" s="123"/>
      <c r="K1459" s="123"/>
      <c r="L1459" s="123"/>
      <c r="M1459" s="124"/>
    </row>
    <row r="1460" spans="1:13" ht="15.75">
      <c r="A1460" s="120"/>
      <c r="B1460" s="121"/>
      <c r="C1460" s="122"/>
      <c r="D1460" s="123"/>
      <c r="E1460" s="123"/>
      <c r="F1460" s="123"/>
      <c r="G1460" s="123"/>
      <c r="H1460" s="123"/>
      <c r="I1460" s="123"/>
      <c r="J1460" s="123"/>
      <c r="K1460" s="123"/>
      <c r="L1460" s="123"/>
      <c r="M1460" s="124"/>
    </row>
    <row r="1461" spans="1:13" ht="15.75">
      <c r="A1461" s="125"/>
      <c r="B1461" s="126" t="s">
        <v>208</v>
      </c>
      <c r="C1461" s="127"/>
      <c r="D1461" s="126"/>
      <c r="E1461" s="140"/>
      <c r="F1461" s="126"/>
      <c r="G1461" s="139">
        <f>SUM(G1458:G1459)</f>
        <v>27</v>
      </c>
      <c r="H1461" s="133"/>
      <c r="I1461" s="128"/>
      <c r="J1461" s="128"/>
      <c r="K1461" s="128"/>
      <c r="L1461" s="128"/>
      <c r="M1461" s="129" t="s">
        <v>182</v>
      </c>
    </row>
    <row r="1463" spans="1:13" ht="15.75">
      <c r="A1463" s="119" t="str">
        <f>Orçamento!A294</f>
        <v>22.8.2</v>
      </c>
      <c r="B1463" s="346" t="str">
        <f>Orçamento!D294</f>
        <v xml:space="preserve"> CALHA EM CHAPA DE AÇO GALVANIZADO NÚMERO 24, DESENVOLVIMENTO DE 50 CM, INCLUSO TRANSPORTE VERTICAL</v>
      </c>
      <c r="C1463" s="346"/>
      <c r="D1463" s="346"/>
      <c r="E1463" s="346"/>
      <c r="F1463" s="346"/>
      <c r="G1463" s="346"/>
      <c r="H1463" s="346"/>
      <c r="I1463" s="346"/>
      <c r="J1463" s="346"/>
      <c r="K1463" s="346"/>
      <c r="L1463" s="346"/>
      <c r="M1463" s="347"/>
    </row>
    <row r="1464" spans="1:13" ht="15.75">
      <c r="A1464" s="120"/>
      <c r="B1464" s="121"/>
      <c r="C1464" s="122"/>
      <c r="D1464" s="123"/>
      <c r="E1464" s="123"/>
      <c r="F1464" s="123"/>
      <c r="G1464" s="123"/>
      <c r="H1464" s="123"/>
      <c r="I1464" s="123"/>
      <c r="J1464" s="123"/>
      <c r="K1464" s="123"/>
      <c r="L1464" s="123"/>
      <c r="M1464" s="124"/>
    </row>
    <row r="1465" spans="1:13" ht="15.75">
      <c r="A1465" s="120"/>
      <c r="B1465" s="121"/>
      <c r="C1465" s="122"/>
      <c r="D1465" s="123"/>
      <c r="E1465" s="123"/>
      <c r="F1465" s="123"/>
      <c r="G1465" s="123">
        <v>8.5</v>
      </c>
      <c r="H1465" s="123"/>
      <c r="I1465" s="123"/>
      <c r="J1465" s="123"/>
      <c r="K1465" s="123"/>
      <c r="L1465" s="123"/>
      <c r="M1465" s="124"/>
    </row>
    <row r="1466" spans="1:13" ht="15.75">
      <c r="A1466" s="120"/>
      <c r="B1466" s="121"/>
      <c r="C1466" s="122"/>
      <c r="D1466" s="123"/>
      <c r="E1466" s="123"/>
      <c r="F1466" s="123"/>
      <c r="G1466" s="123"/>
      <c r="H1466" s="123"/>
      <c r="I1466" s="123"/>
      <c r="J1466" s="123"/>
      <c r="K1466" s="123"/>
      <c r="L1466" s="123"/>
      <c r="M1466" s="124"/>
    </row>
    <row r="1467" spans="1:13" ht="15.75">
      <c r="A1467" s="125"/>
      <c r="B1467" s="126" t="s">
        <v>208</v>
      </c>
      <c r="C1467" s="127"/>
      <c r="D1467" s="126"/>
      <c r="E1467" s="140"/>
      <c r="F1467" s="126"/>
      <c r="G1467" s="141">
        <f>G1465</f>
        <v>8.5</v>
      </c>
      <c r="H1467" s="133"/>
      <c r="I1467" s="128"/>
      <c r="J1467" s="127"/>
      <c r="K1467" s="128"/>
      <c r="L1467" s="128"/>
      <c r="M1467" s="129" t="s">
        <v>209</v>
      </c>
    </row>
    <row r="1469" spans="1:13" ht="15.75">
      <c r="A1469" s="119" t="str">
        <f>Orçamento!A295</f>
        <v>22.8.3</v>
      </c>
      <c r="B1469" s="346" t="str">
        <f>Orçamento!D295</f>
        <v>TELHAMENTO COM TELHA ONDULADA DE FIBROCIMENTO E = 6 MM, COM RECOBRIMENTO LATERAL DE 1/4 DE ONDA PARA TELHADO COM INCLINAÇÃO MAIOR QUE 10°, COM ATÉ 2 ÁGUAS, INCLUSO IÇAMENTO.</v>
      </c>
      <c r="C1469" s="346"/>
      <c r="D1469" s="346"/>
      <c r="E1469" s="346"/>
      <c r="F1469" s="346"/>
      <c r="G1469" s="346"/>
      <c r="H1469" s="346"/>
      <c r="I1469" s="346"/>
      <c r="J1469" s="346"/>
      <c r="K1469" s="346"/>
      <c r="L1469" s="346"/>
      <c r="M1469" s="347"/>
    </row>
    <row r="1470" spans="1:13" ht="15.75">
      <c r="A1470" s="120"/>
      <c r="B1470" s="121" t="s">
        <v>206</v>
      </c>
      <c r="C1470" s="122"/>
      <c r="D1470" s="123"/>
      <c r="E1470" s="123"/>
      <c r="F1470" s="123"/>
      <c r="G1470" s="123">
        <v>27</v>
      </c>
      <c r="H1470" s="123"/>
      <c r="I1470" s="123"/>
      <c r="J1470" s="123"/>
      <c r="K1470" s="123"/>
      <c r="L1470" s="123"/>
      <c r="M1470" s="124"/>
    </row>
    <row r="1471" spans="1:13" ht="15.75">
      <c r="A1471" s="120"/>
      <c r="B1471" s="121"/>
      <c r="C1471" s="122"/>
      <c r="D1471" s="123"/>
      <c r="E1471" s="123"/>
      <c r="F1471" s="123"/>
      <c r="G1471" s="123"/>
      <c r="H1471" s="123"/>
      <c r="I1471" s="123"/>
      <c r="J1471" s="123"/>
      <c r="K1471" s="123"/>
      <c r="L1471" s="123"/>
      <c r="M1471" s="124"/>
    </row>
    <row r="1472" spans="1:13" ht="15.75">
      <c r="A1472" s="120"/>
      <c r="B1472" s="121"/>
      <c r="C1472" s="122"/>
      <c r="D1472" s="123"/>
      <c r="E1472" s="123"/>
      <c r="F1472" s="123"/>
      <c r="G1472" s="123"/>
      <c r="H1472" s="123"/>
      <c r="I1472" s="123"/>
      <c r="J1472" s="123"/>
      <c r="K1472" s="123"/>
      <c r="L1472" s="123"/>
      <c r="M1472" s="124"/>
    </row>
    <row r="1473" spans="1:13" ht="15.75">
      <c r="A1473" s="125"/>
      <c r="B1473" s="126" t="s">
        <v>206</v>
      </c>
      <c r="C1473" s="127"/>
      <c r="D1473" s="126"/>
      <c r="E1473" s="126"/>
      <c r="F1473" s="126"/>
      <c r="G1473" s="139">
        <f>SUM(G1470:G1471)</f>
        <v>27</v>
      </c>
      <c r="H1473" s="133"/>
      <c r="I1473" s="128"/>
      <c r="J1473" s="128"/>
      <c r="K1473" s="128"/>
      <c r="L1473" s="128"/>
      <c r="M1473" s="129" t="s">
        <v>182</v>
      </c>
    </row>
    <row r="1475" spans="1:13" ht="15.75">
      <c r="A1475" s="114" t="str">
        <f>Orçamento!A297</f>
        <v>22.9</v>
      </c>
      <c r="B1475" s="115" t="str">
        <f>Orçamento!D297</f>
        <v>PAISAGISMO</v>
      </c>
      <c r="C1475" s="116"/>
      <c r="D1475" s="116"/>
      <c r="E1475" s="116"/>
      <c r="F1475" s="116"/>
      <c r="G1475" s="116"/>
      <c r="H1475" s="116"/>
      <c r="I1475" s="116"/>
      <c r="J1475" s="116"/>
      <c r="K1475" s="116"/>
      <c r="L1475" s="116"/>
      <c r="M1475" s="117"/>
    </row>
    <row r="1476" spans="1:13" ht="15.75">
      <c r="A1476" s="119" t="str">
        <f>Orçamento!A298</f>
        <v>22.9.1</v>
      </c>
      <c r="B1476" s="346" t="str">
        <f>Orçamento!D298</f>
        <v>PLANTIO DE ÁRVORE ORNAMENTAL COM ALTURA DE MUDA MAIOR QUE 2,00 M E MENOR OU IGUAL A 4,00 M.</v>
      </c>
      <c r="C1476" s="346"/>
      <c r="D1476" s="346"/>
      <c r="E1476" s="346"/>
      <c r="F1476" s="346"/>
      <c r="G1476" s="346"/>
      <c r="H1476" s="346"/>
      <c r="I1476" s="346"/>
      <c r="J1476" s="346"/>
      <c r="K1476" s="346"/>
      <c r="L1476" s="346"/>
      <c r="M1476" s="347"/>
    </row>
    <row r="1477" spans="1:13" ht="15.75">
      <c r="A1477" s="120"/>
      <c r="B1477" s="121"/>
      <c r="C1477" s="122"/>
      <c r="D1477" s="123"/>
      <c r="E1477" s="123"/>
      <c r="F1477" s="123"/>
      <c r="G1477" s="123"/>
      <c r="H1477" s="123"/>
      <c r="I1477" s="123"/>
      <c r="J1477" s="123"/>
      <c r="K1477" s="123"/>
      <c r="L1477" s="123"/>
      <c r="M1477" s="124"/>
    </row>
    <row r="1478" spans="1:13" ht="15.75">
      <c r="A1478" s="120"/>
      <c r="B1478" s="121"/>
      <c r="C1478" s="122"/>
      <c r="D1478" s="123"/>
      <c r="E1478" s="123"/>
      <c r="F1478" s="123"/>
      <c r="G1478" s="123"/>
      <c r="H1478" s="123"/>
      <c r="I1478" s="123"/>
      <c r="J1478" s="123">
        <v>5</v>
      </c>
      <c r="K1478" s="123"/>
      <c r="L1478" s="123"/>
      <c r="M1478" s="124"/>
    </row>
    <row r="1479" spans="1:13" ht="15.75">
      <c r="A1479" s="120"/>
      <c r="B1479" s="121"/>
      <c r="C1479" s="122"/>
      <c r="D1479" s="123"/>
      <c r="E1479" s="123"/>
      <c r="F1479" s="123"/>
      <c r="G1479" s="123"/>
      <c r="H1479" s="123"/>
      <c r="I1479" s="123"/>
      <c r="J1479" s="123"/>
      <c r="K1479" s="123"/>
      <c r="L1479" s="123"/>
      <c r="M1479" s="124"/>
    </row>
    <row r="1480" spans="1:13" ht="15.75">
      <c r="A1480" s="125"/>
      <c r="B1480" s="126" t="s">
        <v>208</v>
      </c>
      <c r="C1480" s="127"/>
      <c r="D1480" s="126"/>
      <c r="E1480" s="140"/>
      <c r="F1480" s="126"/>
      <c r="G1480" s="262"/>
      <c r="H1480" s="133"/>
      <c r="I1480" s="128"/>
      <c r="J1480" s="126">
        <f>J1478</f>
        <v>5</v>
      </c>
      <c r="K1480" s="128"/>
      <c r="L1480" s="128"/>
      <c r="M1480" s="129" t="s">
        <v>190</v>
      </c>
    </row>
    <row r="1482" spans="1:13" ht="15.75">
      <c r="A1482" s="119" t="str">
        <f>Orçamento!A299</f>
        <v>22.9.2</v>
      </c>
      <c r="B1482" s="346" t="str">
        <f>Orçamento!D299</f>
        <v>PLANTIO DE GRAMA EM PLACAS.</v>
      </c>
      <c r="C1482" s="346"/>
      <c r="D1482" s="346"/>
      <c r="E1482" s="346"/>
      <c r="F1482" s="346"/>
      <c r="G1482" s="346"/>
      <c r="H1482" s="346"/>
      <c r="I1482" s="346"/>
      <c r="J1482" s="346"/>
      <c r="K1482" s="346"/>
      <c r="L1482" s="346"/>
      <c r="M1482" s="347"/>
    </row>
    <row r="1483" spans="1:13" ht="15.75">
      <c r="A1483" s="120"/>
      <c r="B1483" s="121"/>
      <c r="C1483" s="122"/>
      <c r="D1483" s="123"/>
      <c r="E1483" s="123"/>
      <c r="F1483" s="123"/>
      <c r="G1483" s="123"/>
      <c r="H1483" s="123"/>
      <c r="I1483" s="123"/>
      <c r="J1483" s="123"/>
      <c r="K1483" s="123"/>
      <c r="L1483" s="123"/>
      <c r="M1483" s="124"/>
    </row>
    <row r="1484" spans="1:13" ht="15.75">
      <c r="A1484" s="120"/>
      <c r="B1484" s="121"/>
      <c r="C1484" s="122">
        <v>18.8</v>
      </c>
      <c r="D1484" s="123">
        <v>3</v>
      </c>
      <c r="E1484" s="123"/>
      <c r="F1484" s="123"/>
      <c r="G1484" s="123">
        <f>C1484*D1484</f>
        <v>56.400000000000006</v>
      </c>
      <c r="H1484" s="123"/>
      <c r="I1484" s="123"/>
      <c r="J1484" s="123"/>
      <c r="K1484" s="123"/>
      <c r="L1484" s="123"/>
      <c r="M1484" s="124"/>
    </row>
    <row r="1485" spans="1:13" ht="15.75">
      <c r="A1485" s="120"/>
      <c r="B1485" s="121"/>
      <c r="C1485" s="122">
        <v>5</v>
      </c>
      <c r="D1485" s="123">
        <v>3</v>
      </c>
      <c r="E1485" s="123"/>
      <c r="F1485" s="123"/>
      <c r="G1485" s="123">
        <f>C1485*D1485</f>
        <v>15</v>
      </c>
      <c r="H1485" s="123"/>
      <c r="I1485" s="123"/>
      <c r="J1485" s="123"/>
      <c r="K1485" s="123"/>
      <c r="L1485" s="123"/>
      <c r="M1485" s="124"/>
    </row>
    <row r="1486" spans="1:13" ht="15.75">
      <c r="A1486" s="120"/>
      <c r="B1486" s="121"/>
      <c r="C1486" s="122"/>
      <c r="D1486" s="123"/>
      <c r="E1486" s="123"/>
      <c r="F1486" s="123"/>
      <c r="G1486" s="123"/>
      <c r="H1486" s="123"/>
      <c r="I1486" s="123"/>
      <c r="J1486" s="123"/>
      <c r="K1486" s="123"/>
      <c r="L1486" s="123"/>
      <c r="M1486" s="124"/>
    </row>
    <row r="1487" spans="1:13" ht="15.75">
      <c r="A1487" s="125"/>
      <c r="B1487" s="126" t="s">
        <v>208</v>
      </c>
      <c r="C1487" s="127"/>
      <c r="D1487" s="126"/>
      <c r="E1487" s="140"/>
      <c r="F1487" s="126"/>
      <c r="G1487" s="264">
        <f>SUM(G1483:G1485)</f>
        <v>71.400000000000006</v>
      </c>
      <c r="H1487" s="133"/>
      <c r="I1487" s="128"/>
      <c r="J1487" s="263"/>
      <c r="K1487" s="128"/>
      <c r="L1487" s="128"/>
      <c r="M1487" s="129" t="s">
        <v>187</v>
      </c>
    </row>
  </sheetData>
  <mergeCells count="210">
    <mergeCell ref="B1482:M1482"/>
    <mergeCell ref="B805:M805"/>
    <mergeCell ref="B811:M811"/>
    <mergeCell ref="B1194:M1194"/>
    <mergeCell ref="B1257:M1257"/>
    <mergeCell ref="B1263:M1263"/>
    <mergeCell ref="B1138:M1138"/>
    <mergeCell ref="B1145:M1145"/>
    <mergeCell ref="B1151:M1151"/>
    <mergeCell ref="B1157:M1157"/>
    <mergeCell ref="B1163:M1163"/>
    <mergeCell ref="B1169:M1169"/>
    <mergeCell ref="B1176:M1176"/>
    <mergeCell ref="B1182:M1182"/>
    <mergeCell ref="B1188:M1188"/>
    <mergeCell ref="B1083:M1083"/>
    <mergeCell ref="B1036:M1036"/>
    <mergeCell ref="B1042:M1042"/>
    <mergeCell ref="B1050:M1050"/>
    <mergeCell ref="B1056:M1056"/>
    <mergeCell ref="B1062:M1062"/>
    <mergeCell ref="B1068:M1068"/>
    <mergeCell ref="B1074:M1074"/>
    <mergeCell ref="B1463:M1463"/>
    <mergeCell ref="B1346:M1346"/>
    <mergeCell ref="B1428:M1428"/>
    <mergeCell ref="B1476:M1476"/>
    <mergeCell ref="B509:M509"/>
    <mergeCell ref="B547:M547"/>
    <mergeCell ref="B554:M554"/>
    <mergeCell ref="B1089:M1089"/>
    <mergeCell ref="B1095:M1095"/>
    <mergeCell ref="B1113:M1113"/>
    <mergeCell ref="B1269:M1269"/>
    <mergeCell ref="B1275:M1275"/>
    <mergeCell ref="B1281:M1281"/>
    <mergeCell ref="B1287:M1287"/>
    <mergeCell ref="B1119:M1119"/>
    <mergeCell ref="B1125:M1125"/>
    <mergeCell ref="B1132:M1132"/>
    <mergeCell ref="B1029:M1029"/>
    <mergeCell ref="B1469:M1469"/>
    <mergeCell ref="B818:M818"/>
    <mergeCell ref="B824:M824"/>
    <mergeCell ref="B830:M830"/>
    <mergeCell ref="B836:M836"/>
    <mergeCell ref="B842:M842"/>
    <mergeCell ref="B849:M849"/>
    <mergeCell ref="B360:M360"/>
    <mergeCell ref="B721:M721"/>
    <mergeCell ref="B727:M727"/>
    <mergeCell ref="B790:M790"/>
    <mergeCell ref="B799:M799"/>
    <mergeCell ref="B740:M740"/>
    <mergeCell ref="B748:M748"/>
    <mergeCell ref="B754:M754"/>
    <mergeCell ref="B760:M760"/>
    <mergeCell ref="B766:M766"/>
    <mergeCell ref="B772:M772"/>
    <mergeCell ref="B778:M778"/>
    <mergeCell ref="B784:M784"/>
    <mergeCell ref="B400:M400"/>
    <mergeCell ref="B371:M371"/>
    <mergeCell ref="B379:M379"/>
    <mergeCell ref="B406:M406"/>
    <mergeCell ref="B733:M733"/>
    <mergeCell ref="B561:M561"/>
    <mergeCell ref="B568:M568"/>
    <mergeCell ref="B533:M533"/>
    <mergeCell ref="B540:M540"/>
    <mergeCell ref="B497:M497"/>
    <mergeCell ref="B503:M503"/>
    <mergeCell ref="B927:M927"/>
    <mergeCell ref="B943:M943"/>
    <mergeCell ref="B949:M949"/>
    <mergeCell ref="B956:M956"/>
    <mergeCell ref="B962:M962"/>
    <mergeCell ref="B968:M968"/>
    <mergeCell ref="B974:M974"/>
    <mergeCell ref="B980:M980"/>
    <mergeCell ref="B908:M908"/>
    <mergeCell ref="B914:M914"/>
    <mergeCell ref="B920:M920"/>
    <mergeCell ref="B933:M933"/>
    <mergeCell ref="B986:M986"/>
    <mergeCell ref="B992:M992"/>
    <mergeCell ref="B998:M998"/>
    <mergeCell ref="B1004:M1004"/>
    <mergeCell ref="B1016:M1016"/>
    <mergeCell ref="B1023:M1023"/>
    <mergeCell ref="B1299:M1299"/>
    <mergeCell ref="B1308:M1308"/>
    <mergeCell ref="B1316:M1316"/>
    <mergeCell ref="B1325:M1325"/>
    <mergeCell ref="B1336:M1336"/>
    <mergeCell ref="B1352:M1352"/>
    <mergeCell ref="B715:M715"/>
    <mergeCell ref="B40:M40"/>
    <mergeCell ref="B1010:M1010"/>
    <mergeCell ref="B71:M71"/>
    <mergeCell ref="B1293:M1293"/>
    <mergeCell ref="B1200:M1200"/>
    <mergeCell ref="B1206:M1206"/>
    <mergeCell ref="B1212:M1212"/>
    <mergeCell ref="B1218:M1218"/>
    <mergeCell ref="B1226:M1226"/>
    <mergeCell ref="B1232:M1232"/>
    <mergeCell ref="B1238:M1238"/>
    <mergeCell ref="B1244:M1244"/>
    <mergeCell ref="B1250:M1250"/>
    <mergeCell ref="B412:M412"/>
    <mergeCell ref="B418:M418"/>
    <mergeCell ref="B1101:M1101"/>
    <mergeCell ref="B1107:M1107"/>
    <mergeCell ref="B199:M199"/>
    <mergeCell ref="B206:M206"/>
    <mergeCell ref="B212:M212"/>
    <mergeCell ref="B1417:M1417"/>
    <mergeCell ref="B1422:M1422"/>
    <mergeCell ref="B1436:M1436"/>
    <mergeCell ref="B1444:M1444"/>
    <mergeCell ref="B1450:M1450"/>
    <mergeCell ref="B1457:M1457"/>
    <mergeCell ref="B1364:M1364"/>
    <mergeCell ref="B1373:M1373"/>
    <mergeCell ref="B1393:M1393"/>
    <mergeCell ref="B1406:M1406"/>
    <mergeCell ref="B1386:M1386"/>
    <mergeCell ref="B1380:M1380"/>
    <mergeCell ref="B1399:M1399"/>
    <mergeCell ref="B9:M9"/>
    <mergeCell ref="B15:M15"/>
    <mergeCell ref="B22:M22"/>
    <mergeCell ref="B28:M28"/>
    <mergeCell ref="B34:M34"/>
    <mergeCell ref="B46:M46"/>
    <mergeCell ref="B154:M154"/>
    <mergeCell ref="A1:M1"/>
    <mergeCell ref="A6:M6"/>
    <mergeCell ref="B92:M92"/>
    <mergeCell ref="B219:M219"/>
    <mergeCell ref="B97:M97"/>
    <mergeCell ref="B144:M144"/>
    <mergeCell ref="B52:M52"/>
    <mergeCell ref="B58:M58"/>
    <mergeCell ref="B64:M64"/>
    <mergeCell ref="B77:M77"/>
    <mergeCell ref="B84:M84"/>
    <mergeCell ref="B347:M347"/>
    <mergeCell ref="B354:M354"/>
    <mergeCell ref="B225:M225"/>
    <mergeCell ref="B233:M233"/>
    <mergeCell ref="B240:M240"/>
    <mergeCell ref="B246:M246"/>
    <mergeCell ref="B253:M253"/>
    <mergeCell ref="B285:M285"/>
    <mergeCell ref="B292:M292"/>
    <mergeCell ref="B259:M259"/>
    <mergeCell ref="B317:M317"/>
    <mergeCell ref="B266:M266"/>
    <mergeCell ref="B273:M273"/>
    <mergeCell ref="B279:M279"/>
    <mergeCell ref="B330:M330"/>
    <mergeCell ref="B338:M338"/>
    <mergeCell ref="B298:M298"/>
    <mergeCell ref="B305:M305"/>
    <mergeCell ref="B311:M311"/>
    <mergeCell ref="B323:M323"/>
    <mergeCell ref="B387:M387"/>
    <mergeCell ref="B393:M393"/>
    <mergeCell ref="B621:M621"/>
    <mergeCell ref="B628:M628"/>
    <mergeCell ref="B635:M635"/>
    <mergeCell ref="B642:M642"/>
    <mergeCell ref="B596:M596"/>
    <mergeCell ref="B608:M608"/>
    <mergeCell ref="B615:M615"/>
    <mergeCell ref="B583:M583"/>
    <mergeCell ref="B589:M589"/>
    <mergeCell ref="B526:M526"/>
    <mergeCell ref="B457:M457"/>
    <mergeCell ref="B464:M464"/>
    <mergeCell ref="B473:M473"/>
    <mergeCell ref="B480:M480"/>
    <mergeCell ref="B490:M490"/>
    <mergeCell ref="B425:M425"/>
    <mergeCell ref="B431:M431"/>
    <mergeCell ref="B438:M438"/>
    <mergeCell ref="B444:M444"/>
    <mergeCell ref="B450:M450"/>
    <mergeCell ref="B516:M516"/>
    <mergeCell ref="B689:M689"/>
    <mergeCell ref="B695:M695"/>
    <mergeCell ref="B701:M701"/>
    <mergeCell ref="B707:M707"/>
    <mergeCell ref="B648:M648"/>
    <mergeCell ref="B655:M655"/>
    <mergeCell ref="B671:M671"/>
    <mergeCell ref="B677:M677"/>
    <mergeCell ref="B683:M683"/>
    <mergeCell ref="B851:M851"/>
    <mergeCell ref="B857:M857"/>
    <mergeCell ref="B863:M863"/>
    <mergeCell ref="B869:M869"/>
    <mergeCell ref="B875:M875"/>
    <mergeCell ref="B881:M881"/>
    <mergeCell ref="B887:M887"/>
    <mergeCell ref="B896:M896"/>
    <mergeCell ref="B902:M902"/>
    <mergeCell ref="B894:M894"/>
  </mergeCells>
  <phoneticPr fontId="16" type="noConversion"/>
  <pageMargins left="0.51181102362204722" right="0.51181102362204722" top="0.78740157480314965" bottom="0.78740157480314965" header="0.31496062992125984" footer="0.31496062992125984"/>
  <pageSetup paperSize="9" scale="67" orientation="portrait" horizontalDpi="4294967293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22A3-0EEF-4A78-80BA-E3F0AFF3C455}">
  <dimension ref="A1:L55"/>
  <sheetViews>
    <sheetView view="pageBreakPreview" topLeftCell="A25" zoomScale="85" zoomScaleNormal="100" zoomScaleSheetLayoutView="85" workbookViewId="0">
      <selection activeCell="J61" sqref="J61"/>
    </sheetView>
  </sheetViews>
  <sheetFormatPr defaultRowHeight="15"/>
  <cols>
    <col min="2" max="2" width="60.28515625" customWidth="1"/>
    <col min="3" max="3" width="16" bestFit="1" customWidth="1"/>
    <col min="4" max="4" width="11.5703125" bestFit="1" customWidth="1"/>
    <col min="5" max="5" width="13.42578125" bestFit="1" customWidth="1"/>
    <col min="6" max="7" width="11.5703125" bestFit="1" customWidth="1"/>
    <col min="8" max="8" width="14.5703125" bestFit="1" customWidth="1"/>
    <col min="9" max="10" width="13.140625" bestFit="1" customWidth="1"/>
    <col min="11" max="11" width="14.5703125" bestFit="1" customWidth="1"/>
    <col min="12" max="12" width="11.5703125" bestFit="1" customWidth="1"/>
  </cols>
  <sheetData>
    <row r="1" spans="1:12" ht="131.25" customHeight="1">
      <c r="A1" s="354"/>
      <c r="B1" s="354"/>
      <c r="C1" s="354"/>
      <c r="D1" s="354"/>
      <c r="E1" s="354"/>
      <c r="F1" s="354"/>
      <c r="G1" s="354"/>
      <c r="H1" s="354"/>
      <c r="I1" s="354"/>
      <c r="J1" s="354"/>
      <c r="K1" s="354"/>
    </row>
    <row r="2" spans="1:12">
      <c r="A2" s="188" t="str">
        <f>Orçamento!A2</f>
        <v>Obra: Quadra coberta com vestiário</v>
      </c>
    </row>
    <row r="3" spans="1:12">
      <c r="A3" s="188" t="str">
        <f>Orçamento!A3</f>
        <v xml:space="preserve">Preço Ref: JUN/2022 SINAPI E JUN/2022 ORSE </v>
      </c>
    </row>
    <row r="4" spans="1:12" ht="15.75" thickBot="1">
      <c r="A4" s="188" t="str">
        <f>Orçamento!A4</f>
        <v>Local: Girau do Ponciano-AL</v>
      </c>
    </row>
    <row r="5" spans="1:12" ht="19.5" thickBot="1">
      <c r="A5" s="355" t="s">
        <v>355</v>
      </c>
      <c r="B5" s="356"/>
      <c r="C5" s="356"/>
      <c r="D5" s="356"/>
      <c r="E5" s="356"/>
      <c r="F5" s="356"/>
      <c r="G5" s="356"/>
      <c r="H5" s="356"/>
      <c r="I5" s="356"/>
      <c r="J5" s="356"/>
      <c r="K5" s="357"/>
    </row>
    <row r="6" spans="1:12">
      <c r="A6" s="142" t="s">
        <v>1</v>
      </c>
      <c r="B6" s="143" t="s">
        <v>4</v>
      </c>
      <c r="C6" s="144" t="s">
        <v>9</v>
      </c>
      <c r="D6" s="143">
        <v>1</v>
      </c>
      <c r="E6" s="143">
        <v>2</v>
      </c>
      <c r="F6" s="143">
        <v>3</v>
      </c>
      <c r="G6" s="143">
        <v>4</v>
      </c>
      <c r="H6" s="143">
        <v>5</v>
      </c>
      <c r="I6" s="143">
        <v>6</v>
      </c>
      <c r="J6" s="143">
        <v>7</v>
      </c>
      <c r="K6" s="143">
        <v>8</v>
      </c>
    </row>
    <row r="7" spans="1:12" ht="15.75" thickBot="1">
      <c r="A7" s="271"/>
      <c r="B7" s="272"/>
      <c r="C7" s="273"/>
      <c r="D7" s="273"/>
      <c r="E7" s="273"/>
      <c r="F7" s="273"/>
      <c r="G7" s="273"/>
      <c r="H7" s="273"/>
      <c r="I7" s="317"/>
      <c r="J7" s="317"/>
      <c r="K7" s="274"/>
    </row>
    <row r="8" spans="1:12">
      <c r="A8" s="275">
        <v>1</v>
      </c>
      <c r="B8" s="276" t="s">
        <v>10</v>
      </c>
      <c r="C8" s="305">
        <f>Orçamento!I10</f>
        <v>69067.89</v>
      </c>
      <c r="D8" s="307">
        <v>1</v>
      </c>
      <c r="E8" s="278"/>
      <c r="F8" s="279"/>
      <c r="G8" s="279"/>
      <c r="H8" s="279"/>
      <c r="I8" s="298"/>
      <c r="J8" s="298"/>
      <c r="K8" s="280"/>
      <c r="L8" s="297">
        <f t="shared" ref="L8:L51" si="0">D8+E8+F8+G8+H8+I8+J8+K8</f>
        <v>1</v>
      </c>
    </row>
    <row r="9" spans="1:12" ht="15.75" thickBot="1">
      <c r="A9" s="281"/>
      <c r="B9" s="282"/>
      <c r="C9" s="306"/>
      <c r="D9" s="308">
        <f>D8*C8</f>
        <v>69067.89</v>
      </c>
      <c r="E9" s="283"/>
      <c r="F9" s="282"/>
      <c r="G9" s="282"/>
      <c r="H9" s="282"/>
      <c r="I9" s="299"/>
      <c r="J9" s="299"/>
      <c r="K9" s="284"/>
      <c r="L9" s="304">
        <f t="shared" si="0"/>
        <v>69067.89</v>
      </c>
    </row>
    <row r="10" spans="1:12">
      <c r="A10" s="275">
        <v>2</v>
      </c>
      <c r="B10" s="279" t="s">
        <v>358</v>
      </c>
      <c r="C10" s="305">
        <f>Orçamento!I21</f>
        <v>81560.44</v>
      </c>
      <c r="D10" s="309">
        <v>0.125</v>
      </c>
      <c r="E10" s="309">
        <v>0.125</v>
      </c>
      <c r="F10" s="309">
        <v>0.125</v>
      </c>
      <c r="G10" s="309">
        <v>0.125</v>
      </c>
      <c r="H10" s="309">
        <v>0.125</v>
      </c>
      <c r="I10" s="309">
        <v>0.125</v>
      </c>
      <c r="J10" s="309">
        <v>0.125</v>
      </c>
      <c r="K10" s="309">
        <v>0.125</v>
      </c>
      <c r="L10" s="297">
        <f t="shared" si="0"/>
        <v>1</v>
      </c>
    </row>
    <row r="11" spans="1:12" ht="15.75" thickBot="1">
      <c r="A11" s="281"/>
      <c r="B11" s="282"/>
      <c r="C11" s="306"/>
      <c r="D11" s="308">
        <f>D10*$C$10</f>
        <v>10195.055</v>
      </c>
      <c r="E11" s="283">
        <f>E10*$C$10</f>
        <v>10195.055</v>
      </c>
      <c r="F11" s="283">
        <f>F10*$C$10</f>
        <v>10195.055</v>
      </c>
      <c r="G11" s="283">
        <f>G10*$C$10</f>
        <v>10195.055</v>
      </c>
      <c r="H11" s="283">
        <f>H10*$C$10</f>
        <v>10195.055</v>
      </c>
      <c r="I11" s="283">
        <f t="shared" ref="I11:J11" si="1">I10*$C$10</f>
        <v>10195.055</v>
      </c>
      <c r="J11" s="283">
        <f t="shared" si="1"/>
        <v>10195.055</v>
      </c>
      <c r="K11" s="288">
        <f>K10*$C$10</f>
        <v>10195.055</v>
      </c>
      <c r="L11" s="304">
        <f t="shared" si="0"/>
        <v>81560.44</v>
      </c>
    </row>
    <row r="12" spans="1:12">
      <c r="A12" s="275">
        <v>3</v>
      </c>
      <c r="B12" s="279" t="s">
        <v>25</v>
      </c>
      <c r="C12" s="305">
        <f>Orçamento!I24</f>
        <v>30683.140000000003</v>
      </c>
      <c r="D12" s="307">
        <v>0.8</v>
      </c>
      <c r="E12" s="277">
        <v>0.2</v>
      </c>
      <c r="F12" s="285"/>
      <c r="G12" s="285"/>
      <c r="H12" s="285"/>
      <c r="I12" s="301"/>
      <c r="J12" s="301"/>
      <c r="K12" s="280"/>
      <c r="L12" s="297">
        <f t="shared" si="0"/>
        <v>1</v>
      </c>
    </row>
    <row r="13" spans="1:12" ht="15.75" thickBot="1">
      <c r="A13" s="281"/>
      <c r="B13" s="282"/>
      <c r="C13" s="306"/>
      <c r="D13" s="308">
        <f>D12*C12</f>
        <v>24546.512000000002</v>
      </c>
      <c r="E13" s="283">
        <f>E12*C12</f>
        <v>6136.6280000000006</v>
      </c>
      <c r="F13" s="283"/>
      <c r="G13" s="283"/>
      <c r="H13" s="283"/>
      <c r="I13" s="300"/>
      <c r="J13" s="300"/>
      <c r="K13" s="284"/>
      <c r="L13" s="304">
        <f t="shared" si="0"/>
        <v>30683.140000000003</v>
      </c>
    </row>
    <row r="14" spans="1:12">
      <c r="A14" s="275">
        <v>4</v>
      </c>
      <c r="B14" s="279" t="s">
        <v>30</v>
      </c>
      <c r="C14" s="305">
        <f>Orçamento!I32</f>
        <v>78230.110000000015</v>
      </c>
      <c r="D14" s="307">
        <v>0.8</v>
      </c>
      <c r="E14" s="277">
        <v>0.2</v>
      </c>
      <c r="F14" s="286"/>
      <c r="G14" s="286"/>
      <c r="H14" s="286"/>
      <c r="I14" s="302"/>
      <c r="J14" s="302"/>
      <c r="K14" s="287"/>
      <c r="L14" s="297">
        <f t="shared" si="0"/>
        <v>1</v>
      </c>
    </row>
    <row r="15" spans="1:12" ht="15.75" thickBot="1">
      <c r="A15" s="281"/>
      <c r="B15" s="282"/>
      <c r="C15" s="306"/>
      <c r="D15" s="308">
        <f>D14*C14</f>
        <v>62584.088000000018</v>
      </c>
      <c r="E15" s="283">
        <f>E14*C14</f>
        <v>15646.022000000004</v>
      </c>
      <c r="F15" s="283"/>
      <c r="G15" s="283"/>
      <c r="H15" s="283"/>
      <c r="I15" s="300"/>
      <c r="J15" s="300"/>
      <c r="K15" s="288"/>
      <c r="L15" s="304">
        <f t="shared" si="0"/>
        <v>78230.110000000015</v>
      </c>
    </row>
    <row r="16" spans="1:12">
      <c r="A16" s="275">
        <v>5</v>
      </c>
      <c r="B16" s="279" t="s">
        <v>43</v>
      </c>
      <c r="C16" s="305">
        <f>Orçamento!I51</f>
        <v>203540.85000000006</v>
      </c>
      <c r="D16" s="310"/>
      <c r="E16" s="277">
        <v>0.8</v>
      </c>
      <c r="F16" s="277">
        <v>0.2</v>
      </c>
      <c r="G16" s="286"/>
      <c r="H16" s="286"/>
      <c r="I16" s="302"/>
      <c r="J16" s="302"/>
      <c r="K16" s="290"/>
      <c r="L16" s="297">
        <f t="shared" si="0"/>
        <v>1</v>
      </c>
    </row>
    <row r="17" spans="1:12" ht="15.75" thickBot="1">
      <c r="A17" s="281"/>
      <c r="B17" s="282"/>
      <c r="C17" s="306"/>
      <c r="D17" s="311"/>
      <c r="E17" s="283">
        <f>E16*C16</f>
        <v>162832.68000000005</v>
      </c>
      <c r="F17" s="283">
        <f>F16*C16</f>
        <v>40708.170000000013</v>
      </c>
      <c r="G17" s="283"/>
      <c r="H17" s="283"/>
      <c r="I17" s="300"/>
      <c r="J17" s="300"/>
      <c r="K17" s="288"/>
      <c r="L17" s="304">
        <f t="shared" si="0"/>
        <v>203540.85000000006</v>
      </c>
    </row>
    <row r="18" spans="1:12">
      <c r="A18" s="275">
        <v>6</v>
      </c>
      <c r="B18" s="279" t="s">
        <v>68</v>
      </c>
      <c r="C18" s="305">
        <f>Orçamento!I82</f>
        <v>72956.679999999993</v>
      </c>
      <c r="D18" s="310"/>
      <c r="E18" s="289"/>
      <c r="F18" s="277">
        <v>0.5</v>
      </c>
      <c r="G18" s="277">
        <v>0.5</v>
      </c>
      <c r="H18" s="286"/>
      <c r="I18" s="302"/>
      <c r="J18" s="302"/>
      <c r="K18" s="290"/>
      <c r="L18" s="297">
        <f t="shared" si="0"/>
        <v>1</v>
      </c>
    </row>
    <row r="19" spans="1:12" ht="15.75" thickBot="1">
      <c r="A19" s="281"/>
      <c r="B19" s="282"/>
      <c r="C19" s="306"/>
      <c r="D19" s="311"/>
      <c r="E19" s="283"/>
      <c r="F19" s="283">
        <f>F18*C18</f>
        <v>36478.339999999997</v>
      </c>
      <c r="G19" s="283">
        <f>G18*C18</f>
        <v>36478.339999999997</v>
      </c>
      <c r="H19" s="283"/>
      <c r="I19" s="300"/>
      <c r="J19" s="300"/>
      <c r="K19" s="288"/>
      <c r="L19" s="304">
        <f t="shared" si="0"/>
        <v>72956.679999999993</v>
      </c>
    </row>
    <row r="20" spans="1:12">
      <c r="A20" s="275">
        <v>7</v>
      </c>
      <c r="B20" s="279" t="s">
        <v>81</v>
      </c>
      <c r="C20" s="305">
        <f>Orçamento!I91</f>
        <v>21378.25</v>
      </c>
      <c r="D20" s="310"/>
      <c r="E20" s="286"/>
      <c r="F20" s="286"/>
      <c r="G20" s="286"/>
      <c r="H20" s="286"/>
      <c r="I20" s="286"/>
      <c r="J20" s="286"/>
      <c r="K20" s="277">
        <v>1</v>
      </c>
      <c r="L20" s="297">
        <f t="shared" si="0"/>
        <v>1</v>
      </c>
    </row>
    <row r="21" spans="1:12" ht="15.75" thickBot="1">
      <c r="A21" s="281"/>
      <c r="B21" s="282"/>
      <c r="C21" s="306"/>
      <c r="D21" s="311"/>
      <c r="E21" s="283"/>
      <c r="F21" s="283"/>
      <c r="G21" s="283"/>
      <c r="H21" s="283"/>
      <c r="I21" s="283"/>
      <c r="J21" s="283"/>
      <c r="K21" s="283">
        <f>K20*C20</f>
        <v>21378.25</v>
      </c>
      <c r="L21" s="304">
        <f t="shared" si="0"/>
        <v>21378.25</v>
      </c>
    </row>
    <row r="22" spans="1:12">
      <c r="A22" s="275">
        <v>8</v>
      </c>
      <c r="B22" s="279" t="s">
        <v>214</v>
      </c>
      <c r="C22" s="305">
        <f>Orçamento!I104</f>
        <v>388075.86</v>
      </c>
      <c r="D22" s="312"/>
      <c r="E22" s="286"/>
      <c r="F22" s="277">
        <v>0.5</v>
      </c>
      <c r="G22" s="277">
        <v>0.5</v>
      </c>
      <c r="H22" s="286"/>
      <c r="I22" s="302"/>
      <c r="J22" s="302"/>
      <c r="K22" s="287"/>
      <c r="L22" s="297">
        <f t="shared" si="0"/>
        <v>1</v>
      </c>
    </row>
    <row r="23" spans="1:12" ht="15.75" thickBot="1">
      <c r="A23" s="281"/>
      <c r="B23" s="282"/>
      <c r="C23" s="306"/>
      <c r="D23" s="308"/>
      <c r="E23" s="283"/>
      <c r="F23" s="283">
        <f>F22*C22</f>
        <v>194037.93</v>
      </c>
      <c r="G23" s="283">
        <f>G22*C22</f>
        <v>194037.93</v>
      </c>
      <c r="H23" s="291"/>
      <c r="I23" s="303"/>
      <c r="J23" s="303"/>
      <c r="K23" s="292"/>
      <c r="L23" s="304">
        <f t="shared" si="0"/>
        <v>388075.86</v>
      </c>
    </row>
    <row r="24" spans="1:12">
      <c r="A24" s="275">
        <v>9</v>
      </c>
      <c r="B24" s="279" t="s">
        <v>215</v>
      </c>
      <c r="C24" s="305">
        <f>Orçamento!I108</f>
        <v>6417.68</v>
      </c>
      <c r="D24" s="313"/>
      <c r="E24" s="277">
        <v>1</v>
      </c>
      <c r="F24" s="286"/>
      <c r="G24" s="286"/>
      <c r="H24" s="286"/>
      <c r="I24" s="302"/>
      <c r="J24" s="302"/>
      <c r="K24" s="287"/>
      <c r="L24" s="297">
        <f t="shared" si="0"/>
        <v>1</v>
      </c>
    </row>
    <row r="25" spans="1:12" ht="15.75" thickBot="1">
      <c r="A25" s="281"/>
      <c r="B25" s="282"/>
      <c r="C25" s="306"/>
      <c r="D25" s="308"/>
      <c r="E25" s="283">
        <f>E24*C24</f>
        <v>6417.68</v>
      </c>
      <c r="F25" s="283"/>
      <c r="G25" s="283"/>
      <c r="H25" s="283"/>
      <c r="I25" s="300"/>
      <c r="J25" s="300"/>
      <c r="K25" s="292"/>
      <c r="L25" s="304">
        <f t="shared" si="0"/>
        <v>6417.68</v>
      </c>
    </row>
    <row r="26" spans="1:12">
      <c r="A26" s="275">
        <v>10</v>
      </c>
      <c r="B26" s="279" t="s">
        <v>216</v>
      </c>
      <c r="C26" s="305">
        <f>Orçamento!I112</f>
        <v>68890.53</v>
      </c>
      <c r="D26" s="313"/>
      <c r="E26" s="286"/>
      <c r="F26" s="286"/>
      <c r="G26" s="277"/>
      <c r="H26" s="277">
        <v>0.5</v>
      </c>
      <c r="I26" s="277">
        <v>0.5</v>
      </c>
      <c r="J26" s="302"/>
      <c r="K26" s="287"/>
      <c r="L26" s="297">
        <f t="shared" si="0"/>
        <v>1</v>
      </c>
    </row>
    <row r="27" spans="1:12" ht="15.75" thickBot="1">
      <c r="A27" s="281"/>
      <c r="B27" s="282"/>
      <c r="C27" s="306"/>
      <c r="D27" s="308"/>
      <c r="E27" s="291"/>
      <c r="F27" s="283"/>
      <c r="G27" s="283"/>
      <c r="H27" s="283">
        <f>H26*C26</f>
        <v>34445.264999999999</v>
      </c>
      <c r="I27" s="283">
        <f>I26*C26</f>
        <v>34445.264999999999</v>
      </c>
      <c r="J27" s="300"/>
      <c r="K27" s="292"/>
      <c r="L27" s="304">
        <f t="shared" si="0"/>
        <v>68890.53</v>
      </c>
    </row>
    <row r="28" spans="1:12">
      <c r="A28" s="275">
        <v>11</v>
      </c>
      <c r="B28" s="279" t="s">
        <v>104</v>
      </c>
      <c r="C28" s="305">
        <f>Orçamento!I118</f>
        <v>78644.899999999994</v>
      </c>
      <c r="D28" s="310"/>
      <c r="E28" s="279"/>
      <c r="F28" s="279"/>
      <c r="G28" s="286"/>
      <c r="H28" s="277">
        <v>1</v>
      </c>
      <c r="I28" s="302"/>
      <c r="J28" s="302"/>
      <c r="K28" s="294"/>
      <c r="L28" s="297">
        <f t="shared" si="0"/>
        <v>1</v>
      </c>
    </row>
    <row r="29" spans="1:12" ht="15.75" thickBot="1">
      <c r="A29" s="281"/>
      <c r="B29" s="282"/>
      <c r="C29" s="306"/>
      <c r="D29" s="311"/>
      <c r="E29" s="282"/>
      <c r="F29" s="282"/>
      <c r="G29" s="293"/>
      <c r="H29" s="283">
        <f>H28*C28</f>
        <v>78644.899999999994</v>
      </c>
      <c r="I29" s="300"/>
      <c r="J29" s="300"/>
      <c r="K29" s="315"/>
      <c r="L29" s="304">
        <f t="shared" si="0"/>
        <v>78644.899999999994</v>
      </c>
    </row>
    <row r="30" spans="1:12">
      <c r="A30" s="275">
        <v>12</v>
      </c>
      <c r="B30" s="279" t="s">
        <v>110</v>
      </c>
      <c r="C30" s="305">
        <f>Orçamento!I129</f>
        <v>89349.739999999991</v>
      </c>
      <c r="D30" s="310"/>
      <c r="E30" s="279"/>
      <c r="F30" s="279"/>
      <c r="G30" s="286"/>
      <c r="H30" s="277">
        <v>1</v>
      </c>
      <c r="I30" s="302"/>
      <c r="J30" s="302"/>
      <c r="K30" s="294"/>
      <c r="L30" s="297">
        <f t="shared" si="0"/>
        <v>1</v>
      </c>
    </row>
    <row r="31" spans="1:12" ht="15.75" thickBot="1">
      <c r="A31" s="281"/>
      <c r="B31" s="282"/>
      <c r="C31" s="306"/>
      <c r="D31" s="311"/>
      <c r="E31" s="282"/>
      <c r="F31" s="282"/>
      <c r="G31" s="293"/>
      <c r="H31" s="283">
        <f>H30*C30</f>
        <v>89349.739999999991</v>
      </c>
      <c r="I31" s="300"/>
      <c r="J31" s="300"/>
      <c r="K31" s="295"/>
      <c r="L31" s="304">
        <f t="shared" si="0"/>
        <v>89349.739999999991</v>
      </c>
    </row>
    <row r="32" spans="1:12">
      <c r="A32" s="275">
        <v>13</v>
      </c>
      <c r="B32" s="279" t="s">
        <v>217</v>
      </c>
      <c r="C32" s="305">
        <f>Orçamento!I139</f>
        <v>8909.64</v>
      </c>
      <c r="D32" s="310"/>
      <c r="E32" s="279"/>
      <c r="F32" s="277">
        <v>0.5</v>
      </c>
      <c r="G32" s="286"/>
      <c r="H32" s="286"/>
      <c r="I32" s="302"/>
      <c r="J32" s="277">
        <v>0.5</v>
      </c>
      <c r="K32" s="294"/>
      <c r="L32" s="297">
        <f t="shared" si="0"/>
        <v>1</v>
      </c>
    </row>
    <row r="33" spans="1:12" ht="15.75" thickBot="1">
      <c r="A33" s="281"/>
      <c r="B33" s="282"/>
      <c r="C33" s="306"/>
      <c r="D33" s="311"/>
      <c r="E33" s="282"/>
      <c r="F33" s="283">
        <f>F32*C32</f>
        <v>4454.82</v>
      </c>
      <c r="G33" s="293"/>
      <c r="H33" s="293"/>
      <c r="I33" s="318"/>
      <c r="J33" s="283">
        <f>J32*C32</f>
        <v>4454.82</v>
      </c>
      <c r="K33" s="295"/>
      <c r="L33" s="304">
        <f t="shared" si="0"/>
        <v>8909.64</v>
      </c>
    </row>
    <row r="34" spans="1:12">
      <c r="A34" s="275">
        <v>14</v>
      </c>
      <c r="B34" s="279" t="s">
        <v>123</v>
      </c>
      <c r="C34" s="305">
        <f>Orçamento!I156</f>
        <v>15510.68</v>
      </c>
      <c r="D34" s="310"/>
      <c r="E34" s="279"/>
      <c r="F34" s="296"/>
      <c r="G34" s="286"/>
      <c r="H34" s="286"/>
      <c r="I34" s="286"/>
      <c r="J34" s="277">
        <v>1</v>
      </c>
      <c r="K34" s="294"/>
      <c r="L34" s="297">
        <f t="shared" si="0"/>
        <v>1</v>
      </c>
    </row>
    <row r="35" spans="1:12" ht="15.75" thickBot="1">
      <c r="A35" s="281"/>
      <c r="B35" s="282"/>
      <c r="C35" s="306"/>
      <c r="D35" s="311"/>
      <c r="E35" s="282"/>
      <c r="F35" s="293"/>
      <c r="G35" s="293"/>
      <c r="H35" s="293"/>
      <c r="I35" s="283"/>
      <c r="J35" s="283">
        <f>J34*C34</f>
        <v>15510.68</v>
      </c>
      <c r="K35" s="295"/>
      <c r="L35" s="304">
        <f t="shared" si="0"/>
        <v>15510.68</v>
      </c>
    </row>
    <row r="36" spans="1:12">
      <c r="A36" s="275">
        <v>15</v>
      </c>
      <c r="B36" s="279" t="s">
        <v>137</v>
      </c>
      <c r="C36" s="305">
        <f>Orçamento!I181</f>
        <v>12915.75</v>
      </c>
      <c r="D36" s="310"/>
      <c r="E36" s="279"/>
      <c r="F36" s="286"/>
      <c r="G36" s="286"/>
      <c r="H36" s="286"/>
      <c r="I36" s="286"/>
      <c r="J36" s="277">
        <v>1</v>
      </c>
      <c r="K36" s="294"/>
      <c r="L36" s="297">
        <f t="shared" si="0"/>
        <v>1</v>
      </c>
    </row>
    <row r="37" spans="1:12" ht="15.75" thickBot="1">
      <c r="A37" s="281"/>
      <c r="B37" s="282"/>
      <c r="C37" s="306"/>
      <c r="D37" s="311"/>
      <c r="E37" s="282"/>
      <c r="F37" s="282"/>
      <c r="G37" s="293"/>
      <c r="H37" s="293"/>
      <c r="I37" s="283"/>
      <c r="J37" s="283">
        <f>J36*C36</f>
        <v>12915.75</v>
      </c>
      <c r="K37" s="295"/>
      <c r="L37" s="304">
        <f t="shared" si="0"/>
        <v>12915.75</v>
      </c>
    </row>
    <row r="38" spans="1:12">
      <c r="A38" s="275">
        <v>16</v>
      </c>
      <c r="B38" s="279" t="s">
        <v>139</v>
      </c>
      <c r="C38" s="305">
        <f>Orçamento!I187</f>
        <v>12087.77</v>
      </c>
      <c r="D38" s="310"/>
      <c r="E38" s="279"/>
      <c r="F38" s="279"/>
      <c r="G38" s="286"/>
      <c r="H38" s="286"/>
      <c r="I38" s="302"/>
      <c r="J38" s="302"/>
      <c r="K38" s="277">
        <v>1</v>
      </c>
      <c r="L38" s="297">
        <f t="shared" si="0"/>
        <v>1</v>
      </c>
    </row>
    <row r="39" spans="1:12" ht="15.75" thickBot="1">
      <c r="A39" s="281"/>
      <c r="B39" s="282"/>
      <c r="C39" s="306"/>
      <c r="D39" s="311"/>
      <c r="E39" s="283"/>
      <c r="F39" s="283"/>
      <c r="G39" s="283"/>
      <c r="H39" s="283"/>
      <c r="I39" s="300"/>
      <c r="J39" s="300"/>
      <c r="K39" s="283">
        <f>K38*C38</f>
        <v>12087.77</v>
      </c>
      <c r="L39" s="304">
        <f t="shared" si="0"/>
        <v>12087.77</v>
      </c>
    </row>
    <row r="40" spans="1:12">
      <c r="A40" s="275">
        <v>17</v>
      </c>
      <c r="B40" s="279" t="s">
        <v>144</v>
      </c>
      <c r="C40" s="305">
        <f>Orçamento!I200</f>
        <v>1312.6699999999998</v>
      </c>
      <c r="D40" s="310"/>
      <c r="E40" s="286"/>
      <c r="F40" s="286"/>
      <c r="G40" s="286"/>
      <c r="H40" s="286"/>
      <c r="I40" s="302"/>
      <c r="J40" s="302"/>
      <c r="K40" s="277">
        <v>1</v>
      </c>
      <c r="L40" s="297">
        <f t="shared" si="0"/>
        <v>1</v>
      </c>
    </row>
    <row r="41" spans="1:12" ht="15.75" thickBot="1">
      <c r="A41" s="281"/>
      <c r="B41" s="282"/>
      <c r="C41" s="306"/>
      <c r="D41" s="311"/>
      <c r="E41" s="283"/>
      <c r="F41" s="283"/>
      <c r="G41" s="283"/>
      <c r="H41" s="283"/>
      <c r="I41" s="300"/>
      <c r="J41" s="300"/>
      <c r="K41" s="283">
        <f>K40*C40</f>
        <v>1312.6699999999998</v>
      </c>
      <c r="L41" s="304">
        <f t="shared" si="0"/>
        <v>1312.6699999999998</v>
      </c>
    </row>
    <row r="42" spans="1:12">
      <c r="A42" s="275">
        <v>18</v>
      </c>
      <c r="B42" s="279" t="s">
        <v>563</v>
      </c>
      <c r="C42" s="305">
        <f>Orçamento!I206</f>
        <v>35111.67</v>
      </c>
      <c r="D42" s="312"/>
      <c r="E42" s="286"/>
      <c r="F42" s="286"/>
      <c r="G42" s="286"/>
      <c r="H42" s="286"/>
      <c r="I42" s="277">
        <v>1</v>
      </c>
      <c r="J42" s="302"/>
      <c r="K42" s="290"/>
      <c r="L42" s="297">
        <f t="shared" si="0"/>
        <v>1</v>
      </c>
    </row>
    <row r="43" spans="1:12" ht="15.75" thickBot="1">
      <c r="A43" s="281"/>
      <c r="B43" s="282"/>
      <c r="C43" s="306"/>
      <c r="D43" s="314"/>
      <c r="E43" s="293"/>
      <c r="F43" s="293"/>
      <c r="G43" s="293"/>
      <c r="H43" s="283"/>
      <c r="I43" s="283">
        <f>I42*C42</f>
        <v>35111.67</v>
      </c>
      <c r="J43" s="300"/>
      <c r="K43" s="288"/>
      <c r="L43" s="304">
        <f t="shared" si="0"/>
        <v>35111.67</v>
      </c>
    </row>
    <row r="44" spans="1:12">
      <c r="A44" s="275">
        <v>19</v>
      </c>
      <c r="B44" s="279" t="s">
        <v>160</v>
      </c>
      <c r="C44" s="305">
        <f>Orçamento!I232</f>
        <v>19915.62</v>
      </c>
      <c r="D44" s="310"/>
      <c r="E44" s="286"/>
      <c r="F44" s="286"/>
      <c r="G44" s="286"/>
      <c r="H44" s="286"/>
      <c r="I44" s="277">
        <v>1</v>
      </c>
      <c r="J44" s="302"/>
      <c r="K44" s="294"/>
      <c r="L44" s="297">
        <f t="shared" si="0"/>
        <v>1</v>
      </c>
    </row>
    <row r="45" spans="1:12" ht="15.75" thickBot="1">
      <c r="A45" s="281"/>
      <c r="B45" s="282"/>
      <c r="C45" s="306"/>
      <c r="D45" s="311"/>
      <c r="E45" s="283"/>
      <c r="F45" s="293"/>
      <c r="G45" s="283"/>
      <c r="H45" s="283"/>
      <c r="I45" s="283">
        <f>I44*C44</f>
        <v>19915.62</v>
      </c>
      <c r="J45" s="300"/>
      <c r="K45" s="288"/>
      <c r="L45" s="304">
        <f t="shared" si="0"/>
        <v>19915.62</v>
      </c>
    </row>
    <row r="46" spans="1:12">
      <c r="A46" s="275">
        <v>20</v>
      </c>
      <c r="B46" s="279" t="s">
        <v>165</v>
      </c>
      <c r="C46" s="305">
        <f>Orçamento!I242</f>
        <v>72195.649999999994</v>
      </c>
      <c r="D46" s="310"/>
      <c r="E46" s="286"/>
      <c r="F46" s="286"/>
      <c r="G46" s="286"/>
      <c r="H46" s="286"/>
      <c r="I46" s="302"/>
      <c r="J46" s="277">
        <v>0.5</v>
      </c>
      <c r="K46" s="277">
        <v>0.5</v>
      </c>
      <c r="L46" s="297">
        <f t="shared" si="0"/>
        <v>1</v>
      </c>
    </row>
    <row r="47" spans="1:12" ht="15.75" thickBot="1">
      <c r="A47" s="281"/>
      <c r="B47" s="282"/>
      <c r="C47" s="306"/>
      <c r="D47" s="311"/>
      <c r="E47" s="283"/>
      <c r="F47" s="293"/>
      <c r="G47" s="283"/>
      <c r="H47" s="283"/>
      <c r="I47" s="300"/>
      <c r="J47" s="283">
        <f>J46*C46</f>
        <v>36097.824999999997</v>
      </c>
      <c r="K47" s="283">
        <f>K46*C46</f>
        <v>36097.824999999997</v>
      </c>
      <c r="L47" s="304">
        <f t="shared" si="0"/>
        <v>72195.649999999994</v>
      </c>
    </row>
    <row r="48" spans="1:12">
      <c r="A48" s="275">
        <v>21</v>
      </c>
      <c r="B48" s="279" t="s">
        <v>170</v>
      </c>
      <c r="C48" s="305">
        <f>Orçamento!I254</f>
        <v>3750.14</v>
      </c>
      <c r="D48" s="310"/>
      <c r="E48" s="286"/>
      <c r="F48" s="286"/>
      <c r="G48" s="286"/>
      <c r="H48" s="286"/>
      <c r="I48" s="302"/>
      <c r="J48" s="302"/>
      <c r="K48" s="277">
        <v>1</v>
      </c>
      <c r="L48" s="297">
        <f t="shared" si="0"/>
        <v>1</v>
      </c>
    </row>
    <row r="49" spans="1:12" ht="15.75" thickBot="1">
      <c r="A49" s="281"/>
      <c r="B49" s="282"/>
      <c r="C49" s="306"/>
      <c r="D49" s="311"/>
      <c r="E49" s="283"/>
      <c r="F49" s="293"/>
      <c r="G49" s="283"/>
      <c r="H49" s="283"/>
      <c r="I49" s="300"/>
      <c r="J49" s="300"/>
      <c r="K49" s="283">
        <f>K48*C48</f>
        <v>3750.14</v>
      </c>
      <c r="L49" s="304">
        <f t="shared" si="0"/>
        <v>3750.14</v>
      </c>
    </row>
    <row r="50" spans="1:12">
      <c r="A50" s="275">
        <v>22</v>
      </c>
      <c r="B50" s="279" t="s">
        <v>174</v>
      </c>
      <c r="C50" s="305">
        <f>Orçamento!I261</f>
        <v>265330.10408200946</v>
      </c>
      <c r="D50" s="310"/>
      <c r="E50" s="286"/>
      <c r="F50" s="286"/>
      <c r="G50" s="286"/>
      <c r="H50" s="286"/>
      <c r="I50" s="277">
        <v>0.3</v>
      </c>
      <c r="J50" s="277">
        <v>0.3</v>
      </c>
      <c r="K50" s="277">
        <v>0.4</v>
      </c>
      <c r="L50" s="297">
        <f t="shared" si="0"/>
        <v>1</v>
      </c>
    </row>
    <row r="51" spans="1:12" ht="15.75" thickBot="1">
      <c r="A51" s="281"/>
      <c r="B51" s="282"/>
      <c r="C51" s="306"/>
      <c r="D51" s="311"/>
      <c r="E51" s="283"/>
      <c r="F51" s="293"/>
      <c r="G51" s="283"/>
      <c r="H51" s="283"/>
      <c r="I51" s="283">
        <f>I50*C50</f>
        <v>79599.031224602833</v>
      </c>
      <c r="J51" s="283">
        <f>J50*C50</f>
        <v>79599.031224602833</v>
      </c>
      <c r="K51" s="283">
        <f>K50*C50</f>
        <v>106132.0416328038</v>
      </c>
      <c r="L51" s="304">
        <f t="shared" si="0"/>
        <v>265330.10408200946</v>
      </c>
    </row>
    <row r="52" spans="1:12" ht="15.75" thickBot="1">
      <c r="A52" s="145"/>
      <c r="B52" s="145"/>
      <c r="C52" s="145"/>
      <c r="D52" s="145"/>
      <c r="E52" s="145"/>
      <c r="F52" s="145"/>
      <c r="G52" s="145"/>
    </row>
    <row r="53" spans="1:12" ht="15.75" thickBot="1">
      <c r="A53" s="352" t="s">
        <v>218</v>
      </c>
      <c r="B53" s="353"/>
      <c r="C53" s="265">
        <f>SUM(C7:C50)</f>
        <v>1635835.7640820092</v>
      </c>
      <c r="D53" s="146">
        <f>D9+D11+D13+D15+D21+D23+D39+D41+D45+D47+D17+D19+D25+D27+D29+D31+D33+D35+D37+D43+D49+D51</f>
        <v>166393.54500000004</v>
      </c>
      <c r="E53" s="146">
        <f t="shared" ref="E53:K53" si="2">E9+E11+E13+E15+E21+E23+E39+E41+E45+E47+E17+E19+E25+E27+E29+E31+E33+E35+E37+E43+E49+E51</f>
        <v>201228.06500000006</v>
      </c>
      <c r="F53" s="146">
        <f t="shared" si="2"/>
        <v>285874.315</v>
      </c>
      <c r="G53" s="146">
        <f t="shared" si="2"/>
        <v>240711.32499999998</v>
      </c>
      <c r="H53" s="146">
        <f t="shared" si="2"/>
        <v>212634.96</v>
      </c>
      <c r="I53" s="146">
        <f t="shared" si="2"/>
        <v>179266.64122460282</v>
      </c>
      <c r="J53" s="146">
        <f t="shared" si="2"/>
        <v>158773.16122460284</v>
      </c>
      <c r="K53" s="146">
        <f t="shared" si="2"/>
        <v>190953.75163280379</v>
      </c>
    </row>
    <row r="54" spans="1:12" ht="15.75" thickBot="1">
      <c r="A54" s="145"/>
      <c r="B54" s="145"/>
      <c r="C54" s="145"/>
      <c r="D54" s="320">
        <f>D53</f>
        <v>166393.54500000004</v>
      </c>
      <c r="E54" s="319">
        <f>E53+D53</f>
        <v>367621.6100000001</v>
      </c>
      <c r="F54" s="319">
        <f>F53+E54</f>
        <v>653495.92500000005</v>
      </c>
      <c r="G54" s="319">
        <f t="shared" ref="G54:K54" si="3">G53+F54</f>
        <v>894207.25</v>
      </c>
      <c r="H54" s="319">
        <f t="shared" si="3"/>
        <v>1106842.21</v>
      </c>
      <c r="I54" s="319">
        <f t="shared" si="3"/>
        <v>1286108.8512246027</v>
      </c>
      <c r="J54" s="319">
        <f t="shared" si="3"/>
        <v>1444882.0124492054</v>
      </c>
      <c r="K54" s="319">
        <f t="shared" si="3"/>
        <v>1635835.7640820092</v>
      </c>
    </row>
    <row r="55" spans="1:12" ht="15.75" thickBot="1">
      <c r="A55" s="145"/>
      <c r="B55" s="145"/>
      <c r="C55" s="145"/>
      <c r="D55" s="147">
        <f t="shared" ref="D55:K55" si="4">D53/$C$53</f>
        <v>0.1017177571572266</v>
      </c>
      <c r="E55" s="147">
        <f t="shared" si="4"/>
        <v>0.12301238878520565</v>
      </c>
      <c r="F55" s="147">
        <f t="shared" si="4"/>
        <v>0.17475734500793583</v>
      </c>
      <c r="G55" s="147">
        <f t="shared" si="4"/>
        <v>0.14714883381650556</v>
      </c>
      <c r="H55" s="147">
        <f t="shared" si="4"/>
        <v>0.12998551851525603</v>
      </c>
      <c r="I55" s="147">
        <f t="shared" si="4"/>
        <v>0.10958718788325481</v>
      </c>
      <c r="J55" s="147">
        <f t="shared" si="4"/>
        <v>9.7059353213066857E-2</v>
      </c>
      <c r="K55" s="147">
        <f t="shared" si="4"/>
        <v>0.11673161562154886</v>
      </c>
    </row>
  </sheetData>
  <mergeCells count="3">
    <mergeCell ref="A53:B53"/>
    <mergeCell ref="A1:K1"/>
    <mergeCell ref="A5:K5"/>
  </mergeCells>
  <printOptions horizontalCentered="1"/>
  <pageMargins left="0.51181102362204722" right="0.51181102362204722" top="0.39370078740157483" bottom="0.78740157480314965" header="0.31496062992125984" footer="0.31496062992125984"/>
  <pageSetup paperSize="9" scale="54" orientation="landscape" horizontalDpi="4294967293" r:id="rId1"/>
  <headerFooter>
    <oddFooter>&amp;C&amp;G&amp;R&amp;G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7538-8130-4F17-8445-8204CBEED302}">
  <dimension ref="A1:G15"/>
  <sheetViews>
    <sheetView view="pageBreakPreview" zoomScale="115" zoomScaleNormal="100" zoomScaleSheetLayoutView="115" workbookViewId="0">
      <selection activeCell="F13" sqref="F13"/>
    </sheetView>
  </sheetViews>
  <sheetFormatPr defaultRowHeight="15"/>
  <cols>
    <col min="3" max="3" width="41.42578125" customWidth="1"/>
    <col min="7" max="7" width="14.5703125" bestFit="1" customWidth="1"/>
  </cols>
  <sheetData>
    <row r="1" spans="1:7" ht="94.5" customHeight="1">
      <c r="A1" s="354"/>
      <c r="B1" s="354"/>
      <c r="C1" s="354"/>
      <c r="D1" s="354"/>
      <c r="E1" s="354"/>
      <c r="F1" s="354"/>
      <c r="G1" s="354"/>
    </row>
    <row r="2" spans="1:7">
      <c r="A2" s="199" t="str">
        <f>Orçamento!A2</f>
        <v>Obra: Quadra coberta com vestiário</v>
      </c>
      <c r="B2" s="200"/>
      <c r="C2" s="200"/>
      <c r="D2" s="200"/>
      <c r="E2" s="200"/>
      <c r="F2" s="200"/>
      <c r="G2" s="200"/>
    </row>
    <row r="3" spans="1:7">
      <c r="A3" s="199" t="str">
        <f>Orçamento!A3</f>
        <v xml:space="preserve">Preço Ref: JUN/2022 SINAPI E JUN/2022 ORSE </v>
      </c>
      <c r="B3" s="200"/>
      <c r="C3" s="200"/>
      <c r="D3" s="200"/>
      <c r="E3" s="200"/>
      <c r="F3" s="200"/>
      <c r="G3" s="200"/>
    </row>
    <row r="4" spans="1:7">
      <c r="A4" s="199" t="str">
        <f>Orçamento!A4</f>
        <v>Local: Girau do Ponciano-AL</v>
      </c>
      <c r="B4" s="200"/>
      <c r="C4" s="200"/>
      <c r="D4" s="200"/>
      <c r="E4" s="200"/>
      <c r="F4" s="200"/>
      <c r="G4" s="200"/>
    </row>
    <row r="5" spans="1:7" ht="15.75" thickBot="1">
      <c r="A5" s="200"/>
      <c r="B5" s="200"/>
      <c r="C5" s="200"/>
      <c r="D5" s="200"/>
      <c r="E5" s="200"/>
      <c r="F5" s="200"/>
      <c r="G5" s="200"/>
    </row>
    <row r="6" spans="1:7" ht="15.75" thickBot="1">
      <c r="A6" s="360" t="s">
        <v>371</v>
      </c>
      <c r="B6" s="361"/>
      <c r="C6" s="361"/>
      <c r="D6" s="361"/>
      <c r="E6" s="361"/>
      <c r="F6" s="361"/>
      <c r="G6" s="362"/>
    </row>
    <row r="7" spans="1:7" ht="15.75" thickBot="1">
      <c r="A7" s="200"/>
      <c r="B7" s="200"/>
      <c r="C7" s="200"/>
      <c r="D7" s="200"/>
      <c r="E7" s="200"/>
      <c r="F7" s="200"/>
      <c r="G7" s="200"/>
    </row>
    <row r="8" spans="1:7">
      <c r="A8" s="358" t="s">
        <v>367</v>
      </c>
      <c r="B8" s="359"/>
      <c r="C8" s="201" t="s">
        <v>358</v>
      </c>
      <c r="D8" s="202" t="s">
        <v>190</v>
      </c>
      <c r="E8" s="203"/>
      <c r="F8" s="204"/>
      <c r="G8" s="205">
        <f>G14</f>
        <v>8065.07</v>
      </c>
    </row>
    <row r="9" spans="1:7">
      <c r="A9" s="206" t="s">
        <v>2</v>
      </c>
      <c r="B9" s="207" t="s">
        <v>360</v>
      </c>
      <c r="C9" s="208" t="s">
        <v>361</v>
      </c>
      <c r="D9" s="209" t="s">
        <v>362</v>
      </c>
      <c r="E9" s="210" t="s">
        <v>363</v>
      </c>
      <c r="F9" s="211" t="s">
        <v>364</v>
      </c>
      <c r="G9" s="212" t="s">
        <v>365</v>
      </c>
    </row>
    <row r="10" spans="1:7" ht="25.5">
      <c r="A10" s="213">
        <v>93565</v>
      </c>
      <c r="B10" s="214" t="s">
        <v>16</v>
      </c>
      <c r="C10" s="215" t="s">
        <v>368</v>
      </c>
      <c r="D10" s="31" t="s">
        <v>366</v>
      </c>
      <c r="E10" s="216">
        <v>0.2</v>
      </c>
      <c r="F10" s="217">
        <v>14111.04</v>
      </c>
      <c r="G10" s="218">
        <f>ROUND(E10*F10,2)</f>
        <v>2822.21</v>
      </c>
    </row>
    <row r="11" spans="1:7" ht="25.5">
      <c r="A11" s="213">
        <v>94295</v>
      </c>
      <c r="B11" s="214" t="s">
        <v>16</v>
      </c>
      <c r="C11" s="215" t="s">
        <v>369</v>
      </c>
      <c r="D11" s="31" t="s">
        <v>366</v>
      </c>
      <c r="E11" s="216">
        <v>0.5</v>
      </c>
      <c r="F11" s="217">
        <v>5031.75</v>
      </c>
      <c r="G11" s="218">
        <f>ROUND(E11*F11,2)</f>
        <v>2515.88</v>
      </c>
    </row>
    <row r="12" spans="1:7" ht="25.5">
      <c r="A12" s="213">
        <v>101460</v>
      </c>
      <c r="B12" s="214" t="s">
        <v>16</v>
      </c>
      <c r="C12" s="215" t="s">
        <v>370</v>
      </c>
      <c r="D12" s="31" t="s">
        <v>366</v>
      </c>
      <c r="E12" s="216">
        <v>1</v>
      </c>
      <c r="F12" s="217">
        <v>2726.98</v>
      </c>
      <c r="G12" s="218">
        <f>ROUND(E12*F12,2)</f>
        <v>2726.98</v>
      </c>
    </row>
    <row r="13" spans="1:7">
      <c r="A13" s="219"/>
      <c r="B13" s="220"/>
      <c r="C13" s="221"/>
      <c r="D13" s="220"/>
      <c r="E13" s="222"/>
      <c r="F13" s="223"/>
      <c r="G13" s="224"/>
    </row>
    <row r="14" spans="1:7" ht="15.75" thickBot="1">
      <c r="A14" s="225"/>
      <c r="B14" s="226"/>
      <c r="C14" s="227"/>
      <c r="D14" s="228"/>
      <c r="E14" s="229"/>
      <c r="F14" s="230" t="s">
        <v>206</v>
      </c>
      <c r="G14" s="231">
        <f>SUM(G10:G13)</f>
        <v>8065.07</v>
      </c>
    </row>
    <row r="15" spans="1:7">
      <c r="A15" s="200"/>
      <c r="B15" s="200"/>
      <c r="C15" s="200"/>
      <c r="D15" s="200"/>
      <c r="E15" s="200"/>
      <c r="F15" s="200"/>
      <c r="G15" s="200"/>
    </row>
  </sheetData>
  <mergeCells count="3">
    <mergeCell ref="A8:B8"/>
    <mergeCell ref="A1:G1"/>
    <mergeCell ref="A6:G6"/>
  </mergeCells>
  <pageMargins left="0.51181102362204722" right="0.51181102362204722" top="0.78740157480314965" bottom="0.78740157480314965" header="0.31496062992125984" footer="0.31496062992125984"/>
  <pageSetup paperSize="9" scale="90" orientation="portrait" horizontalDpi="4294967293" r:id="rId1"/>
  <headerFooter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60A9-DD67-42AC-BC0A-8DA41AAEB511}">
  <dimension ref="A1:D36"/>
  <sheetViews>
    <sheetView tabSelected="1" view="pageBreakPreview" zoomScale="130" zoomScaleNormal="100" zoomScaleSheetLayoutView="130" workbookViewId="0">
      <selection activeCell="D11" sqref="D11"/>
    </sheetView>
  </sheetViews>
  <sheetFormatPr defaultRowHeight="12.75"/>
  <cols>
    <col min="1" max="1" width="9.140625" style="118"/>
    <col min="2" max="2" width="34.7109375" style="118" customWidth="1"/>
    <col min="3" max="3" width="31.85546875" style="118" customWidth="1"/>
    <col min="4" max="4" width="13.140625" style="118" customWidth="1"/>
    <col min="5" max="257" width="9.140625" style="118"/>
    <col min="258" max="258" width="34.7109375" style="118" customWidth="1"/>
    <col min="259" max="259" width="31.85546875" style="118" customWidth="1"/>
    <col min="260" max="260" width="13.140625" style="118" customWidth="1"/>
    <col min="261" max="513" width="9.140625" style="118"/>
    <col min="514" max="514" width="34.7109375" style="118" customWidth="1"/>
    <col min="515" max="515" width="31.85546875" style="118" customWidth="1"/>
    <col min="516" max="516" width="13.140625" style="118" customWidth="1"/>
    <col min="517" max="769" width="9.140625" style="118"/>
    <col min="770" max="770" width="34.7109375" style="118" customWidth="1"/>
    <col min="771" max="771" width="31.85546875" style="118" customWidth="1"/>
    <col min="772" max="772" width="13.140625" style="118" customWidth="1"/>
    <col min="773" max="1025" width="9.140625" style="118"/>
    <col min="1026" max="1026" width="34.7109375" style="118" customWidth="1"/>
    <col min="1027" max="1027" width="31.85546875" style="118" customWidth="1"/>
    <col min="1028" max="1028" width="13.140625" style="118" customWidth="1"/>
    <col min="1029" max="1281" width="9.140625" style="118"/>
    <col min="1282" max="1282" width="34.7109375" style="118" customWidth="1"/>
    <col min="1283" max="1283" width="31.85546875" style="118" customWidth="1"/>
    <col min="1284" max="1284" width="13.140625" style="118" customWidth="1"/>
    <col min="1285" max="1537" width="9.140625" style="118"/>
    <col min="1538" max="1538" width="34.7109375" style="118" customWidth="1"/>
    <col min="1539" max="1539" width="31.85546875" style="118" customWidth="1"/>
    <col min="1540" max="1540" width="13.140625" style="118" customWidth="1"/>
    <col min="1541" max="1793" width="9.140625" style="118"/>
    <col min="1794" max="1794" width="34.7109375" style="118" customWidth="1"/>
    <col min="1795" max="1795" width="31.85546875" style="118" customWidth="1"/>
    <col min="1796" max="1796" width="13.140625" style="118" customWidth="1"/>
    <col min="1797" max="2049" width="9.140625" style="118"/>
    <col min="2050" max="2050" width="34.7109375" style="118" customWidth="1"/>
    <col min="2051" max="2051" width="31.85546875" style="118" customWidth="1"/>
    <col min="2052" max="2052" width="13.140625" style="118" customWidth="1"/>
    <col min="2053" max="2305" width="9.140625" style="118"/>
    <col min="2306" max="2306" width="34.7109375" style="118" customWidth="1"/>
    <col min="2307" max="2307" width="31.85546875" style="118" customWidth="1"/>
    <col min="2308" max="2308" width="13.140625" style="118" customWidth="1"/>
    <col min="2309" max="2561" width="9.140625" style="118"/>
    <col min="2562" max="2562" width="34.7109375" style="118" customWidth="1"/>
    <col min="2563" max="2563" width="31.85546875" style="118" customWidth="1"/>
    <col min="2564" max="2564" width="13.140625" style="118" customWidth="1"/>
    <col min="2565" max="2817" width="9.140625" style="118"/>
    <col min="2818" max="2818" width="34.7109375" style="118" customWidth="1"/>
    <col min="2819" max="2819" width="31.85546875" style="118" customWidth="1"/>
    <col min="2820" max="2820" width="13.140625" style="118" customWidth="1"/>
    <col min="2821" max="3073" width="9.140625" style="118"/>
    <col min="3074" max="3074" width="34.7109375" style="118" customWidth="1"/>
    <col min="3075" max="3075" width="31.85546875" style="118" customWidth="1"/>
    <col min="3076" max="3076" width="13.140625" style="118" customWidth="1"/>
    <col min="3077" max="3329" width="9.140625" style="118"/>
    <col min="3330" max="3330" width="34.7109375" style="118" customWidth="1"/>
    <col min="3331" max="3331" width="31.85546875" style="118" customWidth="1"/>
    <col min="3332" max="3332" width="13.140625" style="118" customWidth="1"/>
    <col min="3333" max="3585" width="9.140625" style="118"/>
    <col min="3586" max="3586" width="34.7109375" style="118" customWidth="1"/>
    <col min="3587" max="3587" width="31.85546875" style="118" customWidth="1"/>
    <col min="3588" max="3588" width="13.140625" style="118" customWidth="1"/>
    <col min="3589" max="3841" width="9.140625" style="118"/>
    <col min="3842" max="3842" width="34.7109375" style="118" customWidth="1"/>
    <col min="3843" max="3843" width="31.85546875" style="118" customWidth="1"/>
    <col min="3844" max="3844" width="13.140625" style="118" customWidth="1"/>
    <col min="3845" max="4097" width="9.140625" style="118"/>
    <col min="4098" max="4098" width="34.7109375" style="118" customWidth="1"/>
    <col min="4099" max="4099" width="31.85546875" style="118" customWidth="1"/>
    <col min="4100" max="4100" width="13.140625" style="118" customWidth="1"/>
    <col min="4101" max="4353" width="9.140625" style="118"/>
    <col min="4354" max="4354" width="34.7109375" style="118" customWidth="1"/>
    <col min="4355" max="4355" width="31.85546875" style="118" customWidth="1"/>
    <col min="4356" max="4356" width="13.140625" style="118" customWidth="1"/>
    <col min="4357" max="4609" width="9.140625" style="118"/>
    <col min="4610" max="4610" width="34.7109375" style="118" customWidth="1"/>
    <col min="4611" max="4611" width="31.85546875" style="118" customWidth="1"/>
    <col min="4612" max="4612" width="13.140625" style="118" customWidth="1"/>
    <col min="4613" max="4865" width="9.140625" style="118"/>
    <col min="4866" max="4866" width="34.7109375" style="118" customWidth="1"/>
    <col min="4867" max="4867" width="31.85546875" style="118" customWidth="1"/>
    <col min="4868" max="4868" width="13.140625" style="118" customWidth="1"/>
    <col min="4869" max="5121" width="9.140625" style="118"/>
    <col min="5122" max="5122" width="34.7109375" style="118" customWidth="1"/>
    <col min="5123" max="5123" width="31.85546875" style="118" customWidth="1"/>
    <col min="5124" max="5124" width="13.140625" style="118" customWidth="1"/>
    <col min="5125" max="5377" width="9.140625" style="118"/>
    <col min="5378" max="5378" width="34.7109375" style="118" customWidth="1"/>
    <col min="5379" max="5379" width="31.85546875" style="118" customWidth="1"/>
    <col min="5380" max="5380" width="13.140625" style="118" customWidth="1"/>
    <col min="5381" max="5633" width="9.140625" style="118"/>
    <col min="5634" max="5634" width="34.7109375" style="118" customWidth="1"/>
    <col min="5635" max="5635" width="31.85546875" style="118" customWidth="1"/>
    <col min="5636" max="5636" width="13.140625" style="118" customWidth="1"/>
    <col min="5637" max="5889" width="9.140625" style="118"/>
    <col min="5890" max="5890" width="34.7109375" style="118" customWidth="1"/>
    <col min="5891" max="5891" width="31.85546875" style="118" customWidth="1"/>
    <col min="5892" max="5892" width="13.140625" style="118" customWidth="1"/>
    <col min="5893" max="6145" width="9.140625" style="118"/>
    <col min="6146" max="6146" width="34.7109375" style="118" customWidth="1"/>
    <col min="6147" max="6147" width="31.85546875" style="118" customWidth="1"/>
    <col min="6148" max="6148" width="13.140625" style="118" customWidth="1"/>
    <col min="6149" max="6401" width="9.140625" style="118"/>
    <col min="6402" max="6402" width="34.7109375" style="118" customWidth="1"/>
    <col min="6403" max="6403" width="31.85546875" style="118" customWidth="1"/>
    <col min="6404" max="6404" width="13.140625" style="118" customWidth="1"/>
    <col min="6405" max="6657" width="9.140625" style="118"/>
    <col min="6658" max="6658" width="34.7109375" style="118" customWidth="1"/>
    <col min="6659" max="6659" width="31.85546875" style="118" customWidth="1"/>
    <col min="6660" max="6660" width="13.140625" style="118" customWidth="1"/>
    <col min="6661" max="6913" width="9.140625" style="118"/>
    <col min="6914" max="6914" width="34.7109375" style="118" customWidth="1"/>
    <col min="6915" max="6915" width="31.85546875" style="118" customWidth="1"/>
    <col min="6916" max="6916" width="13.140625" style="118" customWidth="1"/>
    <col min="6917" max="7169" width="9.140625" style="118"/>
    <col min="7170" max="7170" width="34.7109375" style="118" customWidth="1"/>
    <col min="7171" max="7171" width="31.85546875" style="118" customWidth="1"/>
    <col min="7172" max="7172" width="13.140625" style="118" customWidth="1"/>
    <col min="7173" max="7425" width="9.140625" style="118"/>
    <col min="7426" max="7426" width="34.7109375" style="118" customWidth="1"/>
    <col min="7427" max="7427" width="31.85546875" style="118" customWidth="1"/>
    <col min="7428" max="7428" width="13.140625" style="118" customWidth="1"/>
    <col min="7429" max="7681" width="9.140625" style="118"/>
    <col min="7682" max="7682" width="34.7109375" style="118" customWidth="1"/>
    <col min="7683" max="7683" width="31.85546875" style="118" customWidth="1"/>
    <col min="7684" max="7684" width="13.140625" style="118" customWidth="1"/>
    <col min="7685" max="7937" width="9.140625" style="118"/>
    <col min="7938" max="7938" width="34.7109375" style="118" customWidth="1"/>
    <col min="7939" max="7939" width="31.85546875" style="118" customWidth="1"/>
    <col min="7940" max="7940" width="13.140625" style="118" customWidth="1"/>
    <col min="7941" max="8193" width="9.140625" style="118"/>
    <col min="8194" max="8194" width="34.7109375" style="118" customWidth="1"/>
    <col min="8195" max="8195" width="31.85546875" style="118" customWidth="1"/>
    <col min="8196" max="8196" width="13.140625" style="118" customWidth="1"/>
    <col min="8197" max="8449" width="9.140625" style="118"/>
    <col min="8450" max="8450" width="34.7109375" style="118" customWidth="1"/>
    <col min="8451" max="8451" width="31.85546875" style="118" customWidth="1"/>
    <col min="8452" max="8452" width="13.140625" style="118" customWidth="1"/>
    <col min="8453" max="8705" width="9.140625" style="118"/>
    <col min="8706" max="8706" width="34.7109375" style="118" customWidth="1"/>
    <col min="8707" max="8707" width="31.85546875" style="118" customWidth="1"/>
    <col min="8708" max="8708" width="13.140625" style="118" customWidth="1"/>
    <col min="8709" max="8961" width="9.140625" style="118"/>
    <col min="8962" max="8962" width="34.7109375" style="118" customWidth="1"/>
    <col min="8963" max="8963" width="31.85546875" style="118" customWidth="1"/>
    <col min="8964" max="8964" width="13.140625" style="118" customWidth="1"/>
    <col min="8965" max="9217" width="9.140625" style="118"/>
    <col min="9218" max="9218" width="34.7109375" style="118" customWidth="1"/>
    <col min="9219" max="9219" width="31.85546875" style="118" customWidth="1"/>
    <col min="9220" max="9220" width="13.140625" style="118" customWidth="1"/>
    <col min="9221" max="9473" width="9.140625" style="118"/>
    <col min="9474" max="9474" width="34.7109375" style="118" customWidth="1"/>
    <col min="9475" max="9475" width="31.85546875" style="118" customWidth="1"/>
    <col min="9476" max="9476" width="13.140625" style="118" customWidth="1"/>
    <col min="9477" max="9729" width="9.140625" style="118"/>
    <col min="9730" max="9730" width="34.7109375" style="118" customWidth="1"/>
    <col min="9731" max="9731" width="31.85546875" style="118" customWidth="1"/>
    <col min="9732" max="9732" width="13.140625" style="118" customWidth="1"/>
    <col min="9733" max="9985" width="9.140625" style="118"/>
    <col min="9986" max="9986" width="34.7109375" style="118" customWidth="1"/>
    <col min="9987" max="9987" width="31.85546875" style="118" customWidth="1"/>
    <col min="9988" max="9988" width="13.140625" style="118" customWidth="1"/>
    <col min="9989" max="10241" width="9.140625" style="118"/>
    <col min="10242" max="10242" width="34.7109375" style="118" customWidth="1"/>
    <col min="10243" max="10243" width="31.85546875" style="118" customWidth="1"/>
    <col min="10244" max="10244" width="13.140625" style="118" customWidth="1"/>
    <col min="10245" max="10497" width="9.140625" style="118"/>
    <col min="10498" max="10498" width="34.7109375" style="118" customWidth="1"/>
    <col min="10499" max="10499" width="31.85546875" style="118" customWidth="1"/>
    <col min="10500" max="10500" width="13.140625" style="118" customWidth="1"/>
    <col min="10501" max="10753" width="9.140625" style="118"/>
    <col min="10754" max="10754" width="34.7109375" style="118" customWidth="1"/>
    <col min="10755" max="10755" width="31.85546875" style="118" customWidth="1"/>
    <col min="10756" max="10756" width="13.140625" style="118" customWidth="1"/>
    <col min="10757" max="11009" width="9.140625" style="118"/>
    <col min="11010" max="11010" width="34.7109375" style="118" customWidth="1"/>
    <col min="11011" max="11011" width="31.85546875" style="118" customWidth="1"/>
    <col min="11012" max="11012" width="13.140625" style="118" customWidth="1"/>
    <col min="11013" max="11265" width="9.140625" style="118"/>
    <col min="11266" max="11266" width="34.7109375" style="118" customWidth="1"/>
    <col min="11267" max="11267" width="31.85546875" style="118" customWidth="1"/>
    <col min="11268" max="11268" width="13.140625" style="118" customWidth="1"/>
    <col min="11269" max="11521" width="9.140625" style="118"/>
    <col min="11522" max="11522" width="34.7109375" style="118" customWidth="1"/>
    <col min="11523" max="11523" width="31.85546875" style="118" customWidth="1"/>
    <col min="11524" max="11524" width="13.140625" style="118" customWidth="1"/>
    <col min="11525" max="11777" width="9.140625" style="118"/>
    <col min="11778" max="11778" width="34.7109375" style="118" customWidth="1"/>
    <col min="11779" max="11779" width="31.85546875" style="118" customWidth="1"/>
    <col min="11780" max="11780" width="13.140625" style="118" customWidth="1"/>
    <col min="11781" max="12033" width="9.140625" style="118"/>
    <col min="12034" max="12034" width="34.7109375" style="118" customWidth="1"/>
    <col min="12035" max="12035" width="31.85546875" style="118" customWidth="1"/>
    <col min="12036" max="12036" width="13.140625" style="118" customWidth="1"/>
    <col min="12037" max="12289" width="9.140625" style="118"/>
    <col min="12290" max="12290" width="34.7109375" style="118" customWidth="1"/>
    <col min="12291" max="12291" width="31.85546875" style="118" customWidth="1"/>
    <col min="12292" max="12292" width="13.140625" style="118" customWidth="1"/>
    <col min="12293" max="12545" width="9.140625" style="118"/>
    <col min="12546" max="12546" width="34.7109375" style="118" customWidth="1"/>
    <col min="12547" max="12547" width="31.85546875" style="118" customWidth="1"/>
    <col min="12548" max="12548" width="13.140625" style="118" customWidth="1"/>
    <col min="12549" max="12801" width="9.140625" style="118"/>
    <col min="12802" max="12802" width="34.7109375" style="118" customWidth="1"/>
    <col min="12803" max="12803" width="31.85546875" style="118" customWidth="1"/>
    <col min="12804" max="12804" width="13.140625" style="118" customWidth="1"/>
    <col min="12805" max="13057" width="9.140625" style="118"/>
    <col min="13058" max="13058" width="34.7109375" style="118" customWidth="1"/>
    <col min="13059" max="13059" width="31.85546875" style="118" customWidth="1"/>
    <col min="13060" max="13060" width="13.140625" style="118" customWidth="1"/>
    <col min="13061" max="13313" width="9.140625" style="118"/>
    <col min="13314" max="13314" width="34.7109375" style="118" customWidth="1"/>
    <col min="13315" max="13315" width="31.85546875" style="118" customWidth="1"/>
    <col min="13316" max="13316" width="13.140625" style="118" customWidth="1"/>
    <col min="13317" max="13569" width="9.140625" style="118"/>
    <col min="13570" max="13570" width="34.7109375" style="118" customWidth="1"/>
    <col min="13571" max="13571" width="31.85546875" style="118" customWidth="1"/>
    <col min="13572" max="13572" width="13.140625" style="118" customWidth="1"/>
    <col min="13573" max="13825" width="9.140625" style="118"/>
    <col min="13826" max="13826" width="34.7109375" style="118" customWidth="1"/>
    <col min="13827" max="13827" width="31.85546875" style="118" customWidth="1"/>
    <col min="13828" max="13828" width="13.140625" style="118" customWidth="1"/>
    <col min="13829" max="14081" width="9.140625" style="118"/>
    <col min="14082" max="14082" width="34.7109375" style="118" customWidth="1"/>
    <col min="14083" max="14083" width="31.85546875" style="118" customWidth="1"/>
    <col min="14084" max="14084" width="13.140625" style="118" customWidth="1"/>
    <col min="14085" max="14337" width="9.140625" style="118"/>
    <col min="14338" max="14338" width="34.7109375" style="118" customWidth="1"/>
    <col min="14339" max="14339" width="31.85546875" style="118" customWidth="1"/>
    <col min="14340" max="14340" width="13.140625" style="118" customWidth="1"/>
    <col min="14341" max="14593" width="9.140625" style="118"/>
    <col min="14594" max="14594" width="34.7109375" style="118" customWidth="1"/>
    <col min="14595" max="14595" width="31.85546875" style="118" customWidth="1"/>
    <col min="14596" max="14596" width="13.140625" style="118" customWidth="1"/>
    <col min="14597" max="14849" width="9.140625" style="118"/>
    <col min="14850" max="14850" width="34.7109375" style="118" customWidth="1"/>
    <col min="14851" max="14851" width="31.85546875" style="118" customWidth="1"/>
    <col min="14852" max="14852" width="13.140625" style="118" customWidth="1"/>
    <col min="14853" max="15105" width="9.140625" style="118"/>
    <col min="15106" max="15106" width="34.7109375" style="118" customWidth="1"/>
    <col min="15107" max="15107" width="31.85546875" style="118" customWidth="1"/>
    <col min="15108" max="15108" width="13.140625" style="118" customWidth="1"/>
    <col min="15109" max="15361" width="9.140625" style="118"/>
    <col min="15362" max="15362" width="34.7109375" style="118" customWidth="1"/>
    <col min="15363" max="15363" width="31.85546875" style="118" customWidth="1"/>
    <col min="15364" max="15364" width="13.140625" style="118" customWidth="1"/>
    <col min="15365" max="15617" width="9.140625" style="118"/>
    <col min="15618" max="15618" width="34.7109375" style="118" customWidth="1"/>
    <col min="15619" max="15619" width="31.85546875" style="118" customWidth="1"/>
    <col min="15620" max="15620" width="13.140625" style="118" customWidth="1"/>
    <col min="15621" max="15873" width="9.140625" style="118"/>
    <col min="15874" max="15874" width="34.7109375" style="118" customWidth="1"/>
    <col min="15875" max="15875" width="31.85546875" style="118" customWidth="1"/>
    <col min="15876" max="15876" width="13.140625" style="118" customWidth="1"/>
    <col min="15877" max="16129" width="9.140625" style="118"/>
    <col min="16130" max="16130" width="34.7109375" style="118" customWidth="1"/>
    <col min="16131" max="16131" width="31.85546875" style="118" customWidth="1"/>
    <col min="16132" max="16132" width="13.140625" style="118" customWidth="1"/>
    <col min="16133" max="16384" width="9.140625" style="118"/>
  </cols>
  <sheetData>
    <row r="1" spans="1:4" ht="81.75" customHeight="1">
      <c r="A1" s="368"/>
      <c r="B1" s="368"/>
      <c r="C1" s="368"/>
      <c r="D1" s="368"/>
    </row>
    <row r="2" spans="1:4">
      <c r="A2" s="1" t="str">
        <f>Orçamento!A2</f>
        <v>Obra: Quadra coberta com vestiário</v>
      </c>
      <c r="B2" s="2"/>
      <c r="C2" s="2"/>
      <c r="D2" s="2"/>
    </row>
    <row r="3" spans="1:4">
      <c r="A3" s="1" t="str">
        <f>Orçamento!A3</f>
        <v xml:space="preserve">Preço Ref: JUN/2022 SINAPI E JUN/2022 ORSE </v>
      </c>
      <c r="B3" s="2"/>
      <c r="C3" s="2"/>
      <c r="D3" s="2"/>
    </row>
    <row r="4" spans="1:4">
      <c r="A4" s="1" t="str">
        <f>Orçamento!A4</f>
        <v>Local: Girau do Ponciano-AL</v>
      </c>
      <c r="B4" s="2"/>
      <c r="C4" s="2"/>
      <c r="D4" s="2"/>
    </row>
    <row r="5" spans="1:4" ht="15.75" thickBot="1">
      <c r="A5" s="185"/>
      <c r="B5" s="186"/>
      <c r="C5" s="187"/>
      <c r="D5" s="187"/>
    </row>
    <row r="6" spans="1:4" ht="16.5" thickBot="1">
      <c r="A6" s="372" t="s">
        <v>317</v>
      </c>
      <c r="B6" s="373"/>
      <c r="C6" s="373"/>
      <c r="D6" s="374"/>
    </row>
    <row r="7" spans="1:4">
      <c r="A7" s="370" t="s">
        <v>225</v>
      </c>
      <c r="B7" s="371"/>
      <c r="C7" s="371"/>
      <c r="D7" s="152">
        <f>SUM(D8:D11)</f>
        <v>5.7700000000000001E-2</v>
      </c>
    </row>
    <row r="8" spans="1:4" ht="15">
      <c r="A8" s="369" t="s">
        <v>318</v>
      </c>
      <c r="B8" s="369"/>
      <c r="C8" s="369"/>
      <c r="D8" s="153">
        <v>0.04</v>
      </c>
    </row>
    <row r="9" spans="1:4" ht="15">
      <c r="A9" s="369" t="s">
        <v>319</v>
      </c>
      <c r="B9" s="369"/>
      <c r="C9" s="369"/>
      <c r="D9" s="153">
        <v>8.0000000000000002E-3</v>
      </c>
    </row>
    <row r="10" spans="1:4" ht="15">
      <c r="A10" s="369" t="s">
        <v>320</v>
      </c>
      <c r="B10" s="369"/>
      <c r="C10" s="369"/>
      <c r="D10" s="153">
        <v>9.7000000000000003E-3</v>
      </c>
    </row>
    <row r="11" spans="1:4" ht="15">
      <c r="A11" s="154"/>
      <c r="B11" s="155"/>
      <c r="C11" s="156"/>
      <c r="D11" s="157"/>
    </row>
    <row r="12" spans="1:4">
      <c r="A12" s="370" t="s">
        <v>321</v>
      </c>
      <c r="B12" s="371"/>
      <c r="C12" s="371"/>
      <c r="D12" s="152">
        <f>SUM(D13:D14)</f>
        <v>5.8999999999999999E-3</v>
      </c>
    </row>
    <row r="13" spans="1:4" ht="15">
      <c r="A13" s="369" t="s">
        <v>322</v>
      </c>
      <c r="B13" s="369"/>
      <c r="C13" s="369"/>
      <c r="D13" s="153">
        <v>5.8999999999999999E-3</v>
      </c>
    </row>
    <row r="14" spans="1:4" ht="15">
      <c r="A14" s="154"/>
      <c r="B14" s="155"/>
      <c r="C14" s="156"/>
      <c r="D14" s="157"/>
    </row>
    <row r="15" spans="1:4">
      <c r="A15" s="370" t="s">
        <v>292</v>
      </c>
      <c r="B15" s="371"/>
      <c r="C15" s="371"/>
      <c r="D15" s="152">
        <f>SUM(D16:D17)</f>
        <v>6.1600000000000002E-2</v>
      </c>
    </row>
    <row r="16" spans="1:4" ht="15">
      <c r="A16" s="369" t="s">
        <v>323</v>
      </c>
      <c r="B16" s="369"/>
      <c r="C16" s="369"/>
      <c r="D16" s="153">
        <v>6.1600000000000002E-2</v>
      </c>
    </row>
    <row r="17" spans="1:4" ht="15">
      <c r="A17" s="154"/>
      <c r="B17" s="155"/>
      <c r="C17" s="156"/>
      <c r="D17" s="157" t="s">
        <v>324</v>
      </c>
    </row>
    <row r="18" spans="1:4">
      <c r="A18" s="370" t="s">
        <v>325</v>
      </c>
      <c r="B18" s="371"/>
      <c r="C18" s="371"/>
      <c r="D18" s="152">
        <f>SUM(D19:D22)</f>
        <v>0.1065</v>
      </c>
    </row>
    <row r="19" spans="1:4" ht="15">
      <c r="A19" s="158" t="s">
        <v>326</v>
      </c>
      <c r="B19" s="159"/>
      <c r="C19" s="159"/>
      <c r="D19" s="160">
        <v>6.4999999999999997E-3</v>
      </c>
    </row>
    <row r="20" spans="1:4" ht="15">
      <c r="A20" s="161" t="s">
        <v>327</v>
      </c>
      <c r="B20" s="162"/>
      <c r="C20" s="162"/>
      <c r="D20" s="163">
        <v>0.03</v>
      </c>
    </row>
    <row r="21" spans="1:4" ht="15">
      <c r="A21" s="161" t="s">
        <v>328</v>
      </c>
      <c r="B21" s="162"/>
      <c r="C21" s="162"/>
      <c r="D21" s="163">
        <v>2.5000000000000001E-2</v>
      </c>
    </row>
    <row r="22" spans="1:4" ht="15">
      <c r="A22" s="161" t="s">
        <v>329</v>
      </c>
      <c r="B22" s="162"/>
      <c r="C22" s="162"/>
      <c r="D22" s="163">
        <v>4.4999999999999998E-2</v>
      </c>
    </row>
    <row r="23" spans="1:4">
      <c r="A23" s="363" t="s">
        <v>330</v>
      </c>
      <c r="B23" s="364"/>
      <c r="C23" s="364"/>
      <c r="D23" s="152">
        <f>(((1+D8+D9+D10)*(1+D13)*(1+D16))/(1-D18))-1</f>
        <v>0.26410650306435413</v>
      </c>
    </row>
    <row r="24" spans="1:4" ht="15">
      <c r="A24" s="164"/>
      <c r="B24" s="165"/>
      <c r="C24" s="165"/>
      <c r="D24" s="166"/>
    </row>
    <row r="25" spans="1:4">
      <c r="A25" s="365" t="s">
        <v>331</v>
      </c>
      <c r="B25" s="366"/>
      <c r="C25" s="366"/>
      <c r="D25" s="367"/>
    </row>
    <row r="26" spans="1:4" ht="15">
      <c r="A26" s="167"/>
      <c r="B26" s="165"/>
      <c r="C26" s="165"/>
      <c r="D26" s="166"/>
    </row>
    <row r="27" spans="1:4" ht="15">
      <c r="A27" s="168" t="s">
        <v>332</v>
      </c>
      <c r="B27" s="169" t="s">
        <v>333</v>
      </c>
      <c r="C27" s="170"/>
      <c r="D27" s="171"/>
    </row>
    <row r="28" spans="1:4" ht="15">
      <c r="A28" s="168" t="s">
        <v>334</v>
      </c>
      <c r="B28" s="169" t="s">
        <v>335</v>
      </c>
      <c r="C28" s="170"/>
      <c r="D28" s="172"/>
    </row>
    <row r="29" spans="1:4" ht="15">
      <c r="A29" s="168" t="s">
        <v>336</v>
      </c>
      <c r="B29" s="169" t="s">
        <v>337</v>
      </c>
      <c r="C29" s="170"/>
      <c r="D29" s="172"/>
    </row>
    <row r="30" spans="1:4" ht="15">
      <c r="A30" s="168" t="s">
        <v>338</v>
      </c>
      <c r="B30" s="169" t="s">
        <v>339</v>
      </c>
      <c r="C30" s="170"/>
      <c r="D30" s="172"/>
    </row>
    <row r="31" spans="1:4" ht="15">
      <c r="A31" s="168" t="s">
        <v>340</v>
      </c>
      <c r="B31" s="169" t="s">
        <v>341</v>
      </c>
      <c r="C31" s="170"/>
      <c r="D31" s="172"/>
    </row>
    <row r="32" spans="1:4" ht="15">
      <c r="A32" s="168" t="s">
        <v>342</v>
      </c>
      <c r="B32" s="169" t="s">
        <v>343</v>
      </c>
      <c r="C32" s="170"/>
      <c r="D32" s="171"/>
    </row>
    <row r="33" spans="1:4" ht="15">
      <c r="A33" s="168" t="s">
        <v>344</v>
      </c>
      <c r="B33" s="169" t="s">
        <v>345</v>
      </c>
      <c r="C33" s="170"/>
      <c r="D33" s="172"/>
    </row>
    <row r="34" spans="1:4" ht="15">
      <c r="A34" s="161"/>
      <c r="B34" s="162"/>
      <c r="C34" s="165"/>
      <c r="D34" s="166"/>
    </row>
    <row r="35" spans="1:4" ht="15">
      <c r="A35" s="173" t="s">
        <v>346</v>
      </c>
      <c r="B35" s="174" t="s">
        <v>347</v>
      </c>
      <c r="C35" s="169" t="s">
        <v>348</v>
      </c>
      <c r="D35" s="175">
        <f>ROUND(D23,4)</f>
        <v>0.2641</v>
      </c>
    </row>
    <row r="36" spans="1:4" ht="22.5" customHeight="1">
      <c r="A36" s="176"/>
      <c r="B36" s="177" t="s">
        <v>349</v>
      </c>
      <c r="C36" s="177"/>
      <c r="D36" s="178"/>
    </row>
  </sheetData>
  <mergeCells count="13">
    <mergeCell ref="A23:C23"/>
    <mergeCell ref="A25:D25"/>
    <mergeCell ref="A1:D1"/>
    <mergeCell ref="A10:C10"/>
    <mergeCell ref="A12:C12"/>
    <mergeCell ref="A13:C13"/>
    <mergeCell ref="A15:C15"/>
    <mergeCell ref="A16:C16"/>
    <mergeCell ref="A18:C18"/>
    <mergeCell ref="A6:D6"/>
    <mergeCell ref="A7:C7"/>
    <mergeCell ref="A8:C8"/>
    <mergeCell ref="A9:C9"/>
  </mergeCells>
  <pageMargins left="0.51181102362204722" right="0.51181102362204722" top="0.78740157480314965" bottom="0.78740157480314965" header="0.31496062992125984" footer="0.31496062992125984"/>
  <pageSetup paperSize="9" orientation="portrait" horizontalDpi="4294967293" r:id="rId1"/>
  <headerFooter>
    <oddFooter>&amp;C&amp;G&amp;R&amp;G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9704-3CB3-41E4-9556-EF8704F65438}">
  <dimension ref="A1:F43"/>
  <sheetViews>
    <sheetView view="pageBreakPreview" zoomScale="85" zoomScaleNormal="100" zoomScaleSheetLayoutView="85" workbookViewId="0">
      <selection activeCell="G44" sqref="G44"/>
    </sheetView>
  </sheetViews>
  <sheetFormatPr defaultRowHeight="12.75"/>
  <cols>
    <col min="1" max="1" width="11.42578125" style="148" customWidth="1"/>
    <col min="2" max="2" width="53.5703125" style="148" customWidth="1"/>
    <col min="3" max="257" width="9.140625" style="148"/>
    <col min="258" max="258" width="53.5703125" style="148" customWidth="1"/>
    <col min="259" max="513" width="9.140625" style="148"/>
    <col min="514" max="514" width="53.5703125" style="148" customWidth="1"/>
    <col min="515" max="769" width="9.140625" style="148"/>
    <col min="770" max="770" width="53.5703125" style="148" customWidth="1"/>
    <col min="771" max="1025" width="9.140625" style="148"/>
    <col min="1026" max="1026" width="53.5703125" style="148" customWidth="1"/>
    <col min="1027" max="1281" width="9.140625" style="148"/>
    <col min="1282" max="1282" width="53.5703125" style="148" customWidth="1"/>
    <col min="1283" max="1537" width="9.140625" style="148"/>
    <col min="1538" max="1538" width="53.5703125" style="148" customWidth="1"/>
    <col min="1539" max="1793" width="9.140625" style="148"/>
    <col min="1794" max="1794" width="53.5703125" style="148" customWidth="1"/>
    <col min="1795" max="2049" width="9.140625" style="148"/>
    <col min="2050" max="2050" width="53.5703125" style="148" customWidth="1"/>
    <col min="2051" max="2305" width="9.140625" style="148"/>
    <col min="2306" max="2306" width="53.5703125" style="148" customWidth="1"/>
    <col min="2307" max="2561" width="9.140625" style="148"/>
    <col min="2562" max="2562" width="53.5703125" style="148" customWidth="1"/>
    <col min="2563" max="2817" width="9.140625" style="148"/>
    <col min="2818" max="2818" width="53.5703125" style="148" customWidth="1"/>
    <col min="2819" max="3073" width="9.140625" style="148"/>
    <col min="3074" max="3074" width="53.5703125" style="148" customWidth="1"/>
    <col min="3075" max="3329" width="9.140625" style="148"/>
    <col min="3330" max="3330" width="53.5703125" style="148" customWidth="1"/>
    <col min="3331" max="3585" width="9.140625" style="148"/>
    <col min="3586" max="3586" width="53.5703125" style="148" customWidth="1"/>
    <col min="3587" max="3841" width="9.140625" style="148"/>
    <col min="3842" max="3842" width="53.5703125" style="148" customWidth="1"/>
    <col min="3843" max="4097" width="9.140625" style="148"/>
    <col min="4098" max="4098" width="53.5703125" style="148" customWidth="1"/>
    <col min="4099" max="4353" width="9.140625" style="148"/>
    <col min="4354" max="4354" width="53.5703125" style="148" customWidth="1"/>
    <col min="4355" max="4609" width="9.140625" style="148"/>
    <col min="4610" max="4610" width="53.5703125" style="148" customWidth="1"/>
    <col min="4611" max="4865" width="9.140625" style="148"/>
    <col min="4866" max="4866" width="53.5703125" style="148" customWidth="1"/>
    <col min="4867" max="5121" width="9.140625" style="148"/>
    <col min="5122" max="5122" width="53.5703125" style="148" customWidth="1"/>
    <col min="5123" max="5377" width="9.140625" style="148"/>
    <col min="5378" max="5378" width="53.5703125" style="148" customWidth="1"/>
    <col min="5379" max="5633" width="9.140625" style="148"/>
    <col min="5634" max="5634" width="53.5703125" style="148" customWidth="1"/>
    <col min="5635" max="5889" width="9.140625" style="148"/>
    <col min="5890" max="5890" width="53.5703125" style="148" customWidth="1"/>
    <col min="5891" max="6145" width="9.140625" style="148"/>
    <col min="6146" max="6146" width="53.5703125" style="148" customWidth="1"/>
    <col min="6147" max="6401" width="9.140625" style="148"/>
    <col min="6402" max="6402" width="53.5703125" style="148" customWidth="1"/>
    <col min="6403" max="6657" width="9.140625" style="148"/>
    <col min="6658" max="6658" width="53.5703125" style="148" customWidth="1"/>
    <col min="6659" max="6913" width="9.140625" style="148"/>
    <col min="6914" max="6914" width="53.5703125" style="148" customWidth="1"/>
    <col min="6915" max="7169" width="9.140625" style="148"/>
    <col min="7170" max="7170" width="53.5703125" style="148" customWidth="1"/>
    <col min="7171" max="7425" width="9.140625" style="148"/>
    <col min="7426" max="7426" width="53.5703125" style="148" customWidth="1"/>
    <col min="7427" max="7681" width="9.140625" style="148"/>
    <col min="7682" max="7682" width="53.5703125" style="148" customWidth="1"/>
    <col min="7683" max="7937" width="9.140625" style="148"/>
    <col min="7938" max="7938" width="53.5703125" style="148" customWidth="1"/>
    <col min="7939" max="8193" width="9.140625" style="148"/>
    <col min="8194" max="8194" width="53.5703125" style="148" customWidth="1"/>
    <col min="8195" max="8449" width="9.140625" style="148"/>
    <col min="8450" max="8450" width="53.5703125" style="148" customWidth="1"/>
    <col min="8451" max="8705" width="9.140625" style="148"/>
    <col min="8706" max="8706" width="53.5703125" style="148" customWidth="1"/>
    <col min="8707" max="8961" width="9.140625" style="148"/>
    <col min="8962" max="8962" width="53.5703125" style="148" customWidth="1"/>
    <col min="8963" max="9217" width="9.140625" style="148"/>
    <col min="9218" max="9218" width="53.5703125" style="148" customWidth="1"/>
    <col min="9219" max="9473" width="9.140625" style="148"/>
    <col min="9474" max="9474" width="53.5703125" style="148" customWidth="1"/>
    <col min="9475" max="9729" width="9.140625" style="148"/>
    <col min="9730" max="9730" width="53.5703125" style="148" customWidth="1"/>
    <col min="9731" max="9985" width="9.140625" style="148"/>
    <col min="9986" max="9986" width="53.5703125" style="148" customWidth="1"/>
    <col min="9987" max="10241" width="9.140625" style="148"/>
    <col min="10242" max="10242" width="53.5703125" style="148" customWidth="1"/>
    <col min="10243" max="10497" width="9.140625" style="148"/>
    <col min="10498" max="10498" width="53.5703125" style="148" customWidth="1"/>
    <col min="10499" max="10753" width="9.140625" style="148"/>
    <col min="10754" max="10754" width="53.5703125" style="148" customWidth="1"/>
    <col min="10755" max="11009" width="9.140625" style="148"/>
    <col min="11010" max="11010" width="53.5703125" style="148" customWidth="1"/>
    <col min="11011" max="11265" width="9.140625" style="148"/>
    <col min="11266" max="11266" width="53.5703125" style="148" customWidth="1"/>
    <col min="11267" max="11521" width="9.140625" style="148"/>
    <col min="11522" max="11522" width="53.5703125" style="148" customWidth="1"/>
    <col min="11523" max="11777" width="9.140625" style="148"/>
    <col min="11778" max="11778" width="53.5703125" style="148" customWidth="1"/>
    <col min="11779" max="12033" width="9.140625" style="148"/>
    <col min="12034" max="12034" width="53.5703125" style="148" customWidth="1"/>
    <col min="12035" max="12289" width="9.140625" style="148"/>
    <col min="12290" max="12290" width="53.5703125" style="148" customWidth="1"/>
    <col min="12291" max="12545" width="9.140625" style="148"/>
    <col min="12546" max="12546" width="53.5703125" style="148" customWidth="1"/>
    <col min="12547" max="12801" width="9.140625" style="148"/>
    <col min="12802" max="12802" width="53.5703125" style="148" customWidth="1"/>
    <col min="12803" max="13057" width="9.140625" style="148"/>
    <col min="13058" max="13058" width="53.5703125" style="148" customWidth="1"/>
    <col min="13059" max="13313" width="9.140625" style="148"/>
    <col min="13314" max="13314" width="53.5703125" style="148" customWidth="1"/>
    <col min="13315" max="13569" width="9.140625" style="148"/>
    <col min="13570" max="13570" width="53.5703125" style="148" customWidth="1"/>
    <col min="13571" max="13825" width="9.140625" style="148"/>
    <col min="13826" max="13826" width="53.5703125" style="148" customWidth="1"/>
    <col min="13827" max="14081" width="9.140625" style="148"/>
    <col min="14082" max="14082" width="53.5703125" style="148" customWidth="1"/>
    <col min="14083" max="14337" width="9.140625" style="148"/>
    <col min="14338" max="14338" width="53.5703125" style="148" customWidth="1"/>
    <col min="14339" max="14593" width="9.140625" style="148"/>
    <col min="14594" max="14594" width="53.5703125" style="148" customWidth="1"/>
    <col min="14595" max="14849" width="9.140625" style="148"/>
    <col min="14850" max="14850" width="53.5703125" style="148" customWidth="1"/>
    <col min="14851" max="15105" width="9.140625" style="148"/>
    <col min="15106" max="15106" width="53.5703125" style="148" customWidth="1"/>
    <col min="15107" max="15361" width="9.140625" style="148"/>
    <col min="15362" max="15362" width="53.5703125" style="148" customWidth="1"/>
    <col min="15363" max="15617" width="9.140625" style="148"/>
    <col min="15618" max="15618" width="53.5703125" style="148" customWidth="1"/>
    <col min="15619" max="15873" width="9.140625" style="148"/>
    <col min="15874" max="15874" width="53.5703125" style="148" customWidth="1"/>
    <col min="15875" max="16129" width="9.140625" style="148"/>
    <col min="16130" max="16130" width="53.5703125" style="148" customWidth="1"/>
    <col min="16131" max="16384" width="9.140625" style="148"/>
  </cols>
  <sheetData>
    <row r="1" spans="1:6" ht="75" customHeight="1">
      <c r="A1" s="379"/>
      <c r="B1" s="379"/>
      <c r="C1" s="379"/>
      <c r="D1" s="379"/>
      <c r="E1" s="379"/>
      <c r="F1" s="379"/>
    </row>
    <row r="2" spans="1:6">
      <c r="A2" s="189" t="str">
        <f>Orçamento!A2</f>
        <v>Obra: Quadra coberta com vestiário</v>
      </c>
      <c r="B2" s="190"/>
      <c r="C2" s="190"/>
      <c r="D2" s="190"/>
      <c r="E2" s="190"/>
      <c r="F2" s="190"/>
    </row>
    <row r="3" spans="1:6">
      <c r="A3" s="189" t="str">
        <f>Orçamento!A3</f>
        <v xml:space="preserve">Preço Ref: JUN/2022 SINAPI E JUN/2022 ORSE </v>
      </c>
      <c r="B3" s="190"/>
      <c r="C3" s="190"/>
      <c r="D3" s="190"/>
      <c r="E3" s="190"/>
      <c r="F3" s="190"/>
    </row>
    <row r="4" spans="1:6">
      <c r="A4" s="189" t="str">
        <f>Orçamento!A4</f>
        <v>Local: Girau do Ponciano-AL</v>
      </c>
      <c r="B4" s="190"/>
      <c r="C4" s="190"/>
      <c r="D4" s="190"/>
      <c r="E4" s="190"/>
      <c r="F4" s="190"/>
    </row>
    <row r="5" spans="1:6" ht="18" customHeight="1"/>
    <row r="6" spans="1:6" ht="18">
      <c r="A6" s="389" t="s">
        <v>220</v>
      </c>
      <c r="B6" s="390"/>
      <c r="C6" s="390"/>
      <c r="D6" s="390"/>
      <c r="E6" s="390"/>
      <c r="F6" s="391"/>
    </row>
    <row r="7" spans="1:6">
      <c r="A7" s="392" t="s">
        <v>2</v>
      </c>
      <c r="B7" s="394" t="s">
        <v>221</v>
      </c>
      <c r="C7" s="396" t="s">
        <v>222</v>
      </c>
      <c r="D7" s="397"/>
      <c r="E7" s="398" t="s">
        <v>223</v>
      </c>
      <c r="F7" s="397"/>
    </row>
    <row r="8" spans="1:6">
      <c r="A8" s="393"/>
      <c r="B8" s="395"/>
      <c r="C8" s="399" t="s">
        <v>224</v>
      </c>
      <c r="D8" s="382"/>
      <c r="E8" s="388" t="s">
        <v>224</v>
      </c>
      <c r="F8" s="382"/>
    </row>
    <row r="9" spans="1:6">
      <c r="A9" s="375" t="s">
        <v>225</v>
      </c>
      <c r="B9" s="380"/>
      <c r="C9" s="380"/>
      <c r="D9" s="380"/>
      <c r="E9" s="380"/>
      <c r="F9" s="376"/>
    </row>
    <row r="10" spans="1:6" ht="12.75" customHeight="1">
      <c r="A10" s="191" t="s">
        <v>226</v>
      </c>
      <c r="B10" s="151" t="s">
        <v>227</v>
      </c>
      <c r="C10" s="388" t="s">
        <v>228</v>
      </c>
      <c r="D10" s="382"/>
      <c r="E10" s="388" t="s">
        <v>228</v>
      </c>
      <c r="F10" s="382"/>
    </row>
    <row r="11" spans="1:6" ht="12.75" customHeight="1">
      <c r="A11" s="149" t="s">
        <v>229</v>
      </c>
      <c r="B11" s="151" t="s">
        <v>230</v>
      </c>
      <c r="C11" s="388" t="s">
        <v>231</v>
      </c>
      <c r="D11" s="382"/>
      <c r="E11" s="388" t="s">
        <v>231</v>
      </c>
      <c r="F11" s="382"/>
    </row>
    <row r="12" spans="1:6" ht="12.75" customHeight="1">
      <c r="A12" s="192" t="s">
        <v>232</v>
      </c>
      <c r="B12" s="151" t="s">
        <v>233</v>
      </c>
      <c r="C12" s="388" t="s">
        <v>234</v>
      </c>
      <c r="D12" s="382"/>
      <c r="E12" s="388" t="s">
        <v>235</v>
      </c>
      <c r="F12" s="382"/>
    </row>
    <row r="13" spans="1:6" ht="12.75" customHeight="1">
      <c r="A13" s="192" t="s">
        <v>236</v>
      </c>
      <c r="B13" s="151" t="s">
        <v>237</v>
      </c>
      <c r="C13" s="388" t="s">
        <v>238</v>
      </c>
      <c r="D13" s="382"/>
      <c r="E13" s="388" t="s">
        <v>239</v>
      </c>
      <c r="F13" s="382"/>
    </row>
    <row r="14" spans="1:6" ht="12.75" customHeight="1">
      <c r="A14" s="192" t="s">
        <v>240</v>
      </c>
      <c r="B14" s="151" t="s">
        <v>241</v>
      </c>
      <c r="C14" s="388" t="s">
        <v>242</v>
      </c>
      <c r="D14" s="382"/>
      <c r="E14" s="388" t="s">
        <v>242</v>
      </c>
      <c r="F14" s="382"/>
    </row>
    <row r="15" spans="1:6" ht="12.75" customHeight="1">
      <c r="A15" s="192" t="s">
        <v>243</v>
      </c>
      <c r="B15" s="151" t="s">
        <v>244</v>
      </c>
      <c r="C15" s="388" t="s">
        <v>245</v>
      </c>
      <c r="D15" s="382"/>
      <c r="E15" s="388" t="s">
        <v>245</v>
      </c>
      <c r="F15" s="382"/>
    </row>
    <row r="16" spans="1:6" ht="12.75" customHeight="1">
      <c r="A16" s="192" t="s">
        <v>246</v>
      </c>
      <c r="B16" s="151" t="s">
        <v>247</v>
      </c>
      <c r="C16" s="388" t="s">
        <v>248</v>
      </c>
      <c r="D16" s="382"/>
      <c r="E16" s="388" t="s">
        <v>248</v>
      </c>
      <c r="F16" s="382"/>
    </row>
    <row r="17" spans="1:6" ht="12.75" customHeight="1">
      <c r="A17" s="192" t="s">
        <v>249</v>
      </c>
      <c r="B17" s="151" t="s">
        <v>250</v>
      </c>
      <c r="C17" s="388" t="s">
        <v>251</v>
      </c>
      <c r="D17" s="382"/>
      <c r="E17" s="388" t="s">
        <v>252</v>
      </c>
      <c r="F17" s="382"/>
    </row>
    <row r="18" spans="1:6" ht="12.75" customHeight="1">
      <c r="A18" s="192" t="s">
        <v>253</v>
      </c>
      <c r="B18" s="151" t="s">
        <v>254</v>
      </c>
      <c r="C18" s="388" t="s">
        <v>255</v>
      </c>
      <c r="D18" s="382"/>
      <c r="E18" s="388" t="s">
        <v>256</v>
      </c>
      <c r="F18" s="382"/>
    </row>
    <row r="19" spans="1:6" ht="12.75" customHeight="1">
      <c r="A19" s="193" t="s">
        <v>257</v>
      </c>
      <c r="B19" s="193" t="s">
        <v>258</v>
      </c>
      <c r="C19" s="385" t="s">
        <v>259</v>
      </c>
      <c r="D19" s="386"/>
      <c r="E19" s="385" t="s">
        <v>259</v>
      </c>
      <c r="F19" s="386"/>
    </row>
    <row r="20" spans="1:6">
      <c r="A20" s="375" t="s">
        <v>260</v>
      </c>
      <c r="B20" s="380"/>
      <c r="C20" s="380"/>
      <c r="D20" s="380"/>
      <c r="E20" s="380"/>
      <c r="F20" s="376"/>
    </row>
    <row r="21" spans="1:6" ht="12.75" customHeight="1">
      <c r="A21" s="192" t="s">
        <v>261</v>
      </c>
      <c r="B21" s="151" t="s">
        <v>262</v>
      </c>
      <c r="C21" s="388" t="s">
        <v>263</v>
      </c>
      <c r="D21" s="382"/>
      <c r="E21" s="388" t="s">
        <v>264</v>
      </c>
      <c r="F21" s="382"/>
    </row>
    <row r="22" spans="1:6" ht="12.75" customHeight="1">
      <c r="A22" s="192" t="s">
        <v>265</v>
      </c>
      <c r="B22" s="151" t="s">
        <v>266</v>
      </c>
      <c r="C22" s="388" t="s">
        <v>267</v>
      </c>
      <c r="D22" s="382"/>
      <c r="E22" s="388" t="s">
        <v>264</v>
      </c>
      <c r="F22" s="382"/>
    </row>
    <row r="23" spans="1:6" ht="12.75" customHeight="1">
      <c r="A23" s="192" t="s">
        <v>268</v>
      </c>
      <c r="B23" s="151" t="s">
        <v>269</v>
      </c>
      <c r="C23" s="381">
        <v>8.8000000000000005E-3</v>
      </c>
      <c r="D23" s="382"/>
      <c r="E23" s="381">
        <v>6.7000000000000002E-3</v>
      </c>
      <c r="F23" s="382"/>
    </row>
    <row r="24" spans="1:6" ht="12.75" customHeight="1">
      <c r="A24" s="192" t="s">
        <v>270</v>
      </c>
      <c r="B24" s="151" t="s">
        <v>271</v>
      </c>
      <c r="C24" s="381">
        <v>0.1087</v>
      </c>
      <c r="D24" s="382"/>
      <c r="E24" s="388" t="s">
        <v>272</v>
      </c>
      <c r="F24" s="382"/>
    </row>
    <row r="25" spans="1:6" ht="12.75" customHeight="1">
      <c r="A25" s="192" t="s">
        <v>273</v>
      </c>
      <c r="B25" s="151" t="s">
        <v>274</v>
      </c>
      <c r="C25" s="388" t="s">
        <v>275</v>
      </c>
      <c r="D25" s="382"/>
      <c r="E25" s="388" t="s">
        <v>276</v>
      </c>
      <c r="F25" s="382"/>
    </row>
    <row r="26" spans="1:6" ht="12.75" customHeight="1">
      <c r="A26" s="192" t="s">
        <v>277</v>
      </c>
      <c r="B26" s="151" t="s">
        <v>278</v>
      </c>
      <c r="C26" s="381">
        <v>7.1999999999999998E-3</v>
      </c>
      <c r="D26" s="382"/>
      <c r="E26" s="388" t="s">
        <v>279</v>
      </c>
      <c r="F26" s="382"/>
    </row>
    <row r="27" spans="1:6" ht="12.75" customHeight="1">
      <c r="A27" s="192" t="s">
        <v>280</v>
      </c>
      <c r="B27" s="151" t="s">
        <v>281</v>
      </c>
      <c r="C27" s="388" t="s">
        <v>282</v>
      </c>
      <c r="D27" s="382"/>
      <c r="E27" s="388" t="s">
        <v>264</v>
      </c>
      <c r="F27" s="382"/>
    </row>
    <row r="28" spans="1:6" ht="12.75" customHeight="1">
      <c r="A28" s="192" t="s">
        <v>283</v>
      </c>
      <c r="B28" s="151" t="s">
        <v>284</v>
      </c>
      <c r="C28" s="381">
        <v>1.1000000000000001E-3</v>
      </c>
      <c r="D28" s="382"/>
      <c r="E28" s="388" t="s">
        <v>285</v>
      </c>
      <c r="F28" s="382"/>
    </row>
    <row r="29" spans="1:6" ht="12.75" customHeight="1">
      <c r="A29" s="192" t="s">
        <v>286</v>
      </c>
      <c r="B29" s="151" t="s">
        <v>287</v>
      </c>
      <c r="C29" s="381">
        <v>7.9600000000000004E-2</v>
      </c>
      <c r="D29" s="382"/>
      <c r="E29" s="381">
        <v>6.0999999999999999E-2</v>
      </c>
      <c r="F29" s="382"/>
    </row>
    <row r="30" spans="1:6" ht="12.75" customHeight="1">
      <c r="A30" s="194" t="s">
        <v>288</v>
      </c>
      <c r="B30" s="151" t="s">
        <v>289</v>
      </c>
      <c r="C30" s="388" t="s">
        <v>290</v>
      </c>
      <c r="D30" s="382"/>
      <c r="E30" s="381">
        <v>2.9999999999999997E-4</v>
      </c>
      <c r="F30" s="382"/>
    </row>
    <row r="31" spans="1:6" ht="12.75" customHeight="1">
      <c r="A31" s="193" t="s">
        <v>291</v>
      </c>
      <c r="B31" s="193" t="s">
        <v>258</v>
      </c>
      <c r="C31" s="387">
        <v>0.4521</v>
      </c>
      <c r="D31" s="386"/>
      <c r="E31" s="387">
        <v>0.1583</v>
      </c>
      <c r="F31" s="386"/>
    </row>
    <row r="32" spans="1:6">
      <c r="A32" s="375" t="s">
        <v>292</v>
      </c>
      <c r="B32" s="380"/>
      <c r="C32" s="380"/>
      <c r="D32" s="380"/>
      <c r="E32" s="380"/>
      <c r="F32" s="376"/>
    </row>
    <row r="33" spans="1:6" ht="12.75" customHeight="1">
      <c r="A33" s="191" t="s">
        <v>293</v>
      </c>
      <c r="B33" s="151" t="s">
        <v>294</v>
      </c>
      <c r="C33" s="381">
        <v>4.7199999999999999E-2</v>
      </c>
      <c r="D33" s="382"/>
      <c r="E33" s="388" t="s">
        <v>295</v>
      </c>
      <c r="F33" s="382"/>
    </row>
    <row r="34" spans="1:6" ht="12.75" customHeight="1">
      <c r="A34" s="192" t="s">
        <v>296</v>
      </c>
      <c r="B34" s="151" t="s">
        <v>297</v>
      </c>
      <c r="C34" s="388" t="s">
        <v>298</v>
      </c>
      <c r="D34" s="382"/>
      <c r="E34" s="388" t="s">
        <v>299</v>
      </c>
      <c r="F34" s="382"/>
    </row>
    <row r="35" spans="1:6" ht="12.75" customHeight="1">
      <c r="A35" s="192" t="s">
        <v>300</v>
      </c>
      <c r="B35" s="151" t="s">
        <v>301</v>
      </c>
      <c r="C35" s="381">
        <v>5.2999999999999999E-2</v>
      </c>
      <c r="D35" s="382"/>
      <c r="E35" s="381">
        <v>4.07E-2</v>
      </c>
      <c r="F35" s="382"/>
    </row>
    <row r="36" spans="1:6" ht="12.75" customHeight="1">
      <c r="A36" s="192" t="s">
        <v>302</v>
      </c>
      <c r="B36" s="151" t="s">
        <v>303</v>
      </c>
      <c r="C36" s="381">
        <v>3.7600000000000001E-2</v>
      </c>
      <c r="D36" s="382"/>
      <c r="E36" s="381">
        <v>2.8799999999999999E-2</v>
      </c>
      <c r="F36" s="382"/>
    </row>
    <row r="37" spans="1:6" ht="18" customHeight="1">
      <c r="A37" s="195" t="s">
        <v>304</v>
      </c>
      <c r="B37" s="151" t="s">
        <v>305</v>
      </c>
      <c r="C37" s="388" t="s">
        <v>306</v>
      </c>
      <c r="D37" s="382"/>
      <c r="E37" s="388" t="s">
        <v>307</v>
      </c>
      <c r="F37" s="382"/>
    </row>
    <row r="38" spans="1:6" ht="15" customHeight="1">
      <c r="A38" s="150" t="s">
        <v>308</v>
      </c>
      <c r="B38" s="193" t="s">
        <v>258</v>
      </c>
      <c r="C38" s="387">
        <v>0.1429</v>
      </c>
      <c r="D38" s="386"/>
      <c r="E38" s="387">
        <v>0.1096</v>
      </c>
      <c r="F38" s="386"/>
    </row>
    <row r="39" spans="1:6">
      <c r="A39" s="375" t="s">
        <v>309</v>
      </c>
      <c r="B39" s="380"/>
      <c r="C39" s="380"/>
      <c r="D39" s="380"/>
      <c r="E39" s="380"/>
      <c r="F39" s="376"/>
    </row>
    <row r="40" spans="1:6" ht="12.75" customHeight="1">
      <c r="A40" s="192" t="s">
        <v>310</v>
      </c>
      <c r="B40" s="151" t="s">
        <v>311</v>
      </c>
      <c r="C40" s="381">
        <v>7.5999999999999998E-2</v>
      </c>
      <c r="D40" s="382"/>
      <c r="E40" s="381">
        <v>2.6599999999999999E-2</v>
      </c>
      <c r="F40" s="382"/>
    </row>
    <row r="41" spans="1:6" ht="38.25">
      <c r="A41" s="196">
        <v>2</v>
      </c>
      <c r="B41" s="151" t="s">
        <v>356</v>
      </c>
      <c r="C41" s="383" t="s">
        <v>312</v>
      </c>
      <c r="D41" s="384"/>
      <c r="E41" s="383" t="s">
        <v>313</v>
      </c>
      <c r="F41" s="384"/>
    </row>
    <row r="42" spans="1:6" ht="12.75" customHeight="1">
      <c r="A42" s="197" t="s">
        <v>314</v>
      </c>
      <c r="B42" s="193" t="s">
        <v>258</v>
      </c>
      <c r="C42" s="385" t="s">
        <v>315</v>
      </c>
      <c r="D42" s="386"/>
      <c r="E42" s="387">
        <v>2.9600000000000001E-2</v>
      </c>
      <c r="F42" s="386"/>
    </row>
    <row r="43" spans="1:6" ht="12.75" customHeight="1">
      <c r="A43" s="375" t="s">
        <v>316</v>
      </c>
      <c r="B43" s="376"/>
      <c r="C43" s="377">
        <v>0.84299999999999997</v>
      </c>
      <c r="D43" s="378"/>
      <c r="E43" s="377">
        <v>0.46550000000000002</v>
      </c>
      <c r="F43" s="378"/>
    </row>
  </sheetData>
  <mergeCells count="75">
    <mergeCell ref="C12:D12"/>
    <mergeCell ref="E12:F12"/>
    <mergeCell ref="A6:F6"/>
    <mergeCell ref="A7:A8"/>
    <mergeCell ref="B7:B8"/>
    <mergeCell ref="C7:D7"/>
    <mergeCell ref="E7:F7"/>
    <mergeCell ref="C8:D8"/>
    <mergeCell ref="E8:F8"/>
    <mergeCell ref="A9:F9"/>
    <mergeCell ref="C10:D10"/>
    <mergeCell ref="E10:F10"/>
    <mergeCell ref="C11:D11"/>
    <mergeCell ref="E11:F11"/>
    <mergeCell ref="C13:D13"/>
    <mergeCell ref="E13:F13"/>
    <mergeCell ref="C14:D14"/>
    <mergeCell ref="E14:F14"/>
    <mergeCell ref="C15:D15"/>
    <mergeCell ref="E15:F15"/>
    <mergeCell ref="C22:D22"/>
    <mergeCell ref="E22:F22"/>
    <mergeCell ref="C16:D16"/>
    <mergeCell ref="E16:F16"/>
    <mergeCell ref="C17:D17"/>
    <mergeCell ref="E17:F17"/>
    <mergeCell ref="C18:D18"/>
    <mergeCell ref="E18:F18"/>
    <mergeCell ref="C19:D19"/>
    <mergeCell ref="E19:F19"/>
    <mergeCell ref="A20:F20"/>
    <mergeCell ref="C21:D21"/>
    <mergeCell ref="E21:F21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E38:F38"/>
    <mergeCell ref="A32:F32"/>
    <mergeCell ref="C33:D33"/>
    <mergeCell ref="E33:F33"/>
    <mergeCell ref="C34:D34"/>
    <mergeCell ref="E34:F34"/>
    <mergeCell ref="C35:D35"/>
    <mergeCell ref="E35:F35"/>
    <mergeCell ref="A43:B43"/>
    <mergeCell ref="C43:D43"/>
    <mergeCell ref="E43:F43"/>
    <mergeCell ref="A1:F1"/>
    <mergeCell ref="A39:F39"/>
    <mergeCell ref="C40:D40"/>
    <mergeCell ref="E40:F40"/>
    <mergeCell ref="C41:D41"/>
    <mergeCell ref="E41:F41"/>
    <mergeCell ref="C42:D42"/>
    <mergeCell ref="E42:F42"/>
    <mergeCell ref="C36:D36"/>
    <mergeCell ref="E36:F36"/>
    <mergeCell ref="C37:D37"/>
    <mergeCell ref="E37:F37"/>
    <mergeCell ref="C38:D38"/>
  </mergeCells>
  <pageMargins left="0.51181102362204722" right="0.51181102362204722" top="0.78740157480314965" bottom="0.78740157480314965" header="0.31496062992125984" footer="0.31496062992125984"/>
  <pageSetup paperSize="9" scale="90" orientation="portrait" horizontalDpi="4294967293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10</vt:i4>
      </vt:variant>
    </vt:vector>
  </HeadingPairs>
  <TitlesOfParts>
    <vt:vector size="17" baseType="lpstr">
      <vt:lpstr>abc</vt:lpstr>
      <vt:lpstr>Orçamento</vt:lpstr>
      <vt:lpstr>MEMORIAL</vt:lpstr>
      <vt:lpstr>CRONOGRAMA</vt:lpstr>
      <vt:lpstr>COMPOSIÇÕES</vt:lpstr>
      <vt:lpstr>BDI</vt:lpstr>
      <vt:lpstr>ENCARGOS</vt:lpstr>
      <vt:lpstr>abc!Area_de_impressao</vt:lpstr>
      <vt:lpstr>BDI!Area_de_impressao</vt:lpstr>
      <vt:lpstr>COMPOSIÇÕES!Area_de_impressao</vt:lpstr>
      <vt:lpstr>CRONOGRAMA!Area_de_impressao</vt:lpstr>
      <vt:lpstr>ENCARGOS!Area_de_impressao</vt:lpstr>
      <vt:lpstr>MEMORIAL!Area_de_impressao</vt:lpstr>
      <vt:lpstr>Orçamento!Area_de_impressao</vt:lpstr>
      <vt:lpstr>abc!Titulos_de_impressao</vt:lpstr>
      <vt:lpstr>MEMORIAL!Titulos_de_impressao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Nunes</dc:creator>
  <cp:lastModifiedBy>SERVIDOR</cp:lastModifiedBy>
  <cp:lastPrinted>2022-11-11T17:35:52Z</cp:lastPrinted>
  <dcterms:created xsi:type="dcterms:W3CDTF">2022-04-22T13:23:59Z</dcterms:created>
  <dcterms:modified xsi:type="dcterms:W3CDTF">2022-11-11T20:04:46Z</dcterms:modified>
</cp:coreProperties>
</file>